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âtiments et Travaux" sheetId="1" state="visible" r:id="rId2"/>
    <sheet name="Compte de résultats Asso" sheetId="2" state="visible" r:id="rId3"/>
    <sheet name="Bilan Asso" sheetId="3" state="visible" r:id="rId4"/>
    <sheet name="Emprunt Oasis" sheetId="4" state="visible" r:id="rId5"/>
    <sheet name="Emprunt banqu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<sst xmlns="http://schemas.openxmlformats.org/spreadsheetml/2006/main" count="119" uniqueCount="98">
  <si>
    <t xml:space="preserve">Terrain</t>
  </si>
  <si>
    <t xml:space="preserve">pas d'amortissement</t>
  </si>
  <si>
    <t xml:space="preserve">Bâtiments</t>
  </si>
  <si>
    <t xml:space="preserve">amortissement sur 30 ans</t>
  </si>
  <si>
    <t xml:space="preserve">Frais de notaire</t>
  </si>
  <si>
    <t xml:space="preserve">Travaux</t>
  </si>
  <si>
    <t xml:space="preserve">TOTAL</t>
  </si>
  <si>
    <t xml:space="preserve">ANNEE</t>
  </si>
  <si>
    <t xml:space="preserve">PRODUITS D'EXPLOITATION</t>
  </si>
  <si>
    <t xml:space="preserve">Loyer habitants actuels</t>
  </si>
  <si>
    <t xml:space="preserve">Loyer habitants potentiels</t>
  </si>
  <si>
    <t xml:space="preserve">Participation séjours et stages</t>
  </si>
  <si>
    <t xml:space="preserve">dons</t>
  </si>
  <si>
    <t xml:space="preserve">nourriture</t>
  </si>
  <si>
    <t xml:space="preserve">TOTAL PRODUITS D'EXPLOITATION</t>
  </si>
  <si>
    <t xml:space="preserve">nombre de familles à fin décembre</t>
  </si>
  <si>
    <t xml:space="preserve">CHARGES D'EXPLOITATION</t>
  </si>
  <si>
    <t xml:space="preserve">Electricité et eau</t>
  </si>
  <si>
    <t xml:space="preserve">bois de chauffage</t>
  </si>
  <si>
    <t xml:space="preserve">Fournitures et divers</t>
  </si>
  <si>
    <t xml:space="preserve">Assurance</t>
  </si>
  <si>
    <t xml:space="preserve">Charges séjours et stages</t>
  </si>
  <si>
    <t xml:space="preserve">Expert-comptable</t>
  </si>
  <si>
    <t xml:space="preserve">Taxe foncière et autres taxes</t>
  </si>
  <si>
    <t xml:space="preserve">Petits travaux</t>
  </si>
  <si>
    <t xml:space="preserve">Frais bancaires</t>
  </si>
  <si>
    <t xml:space="preserve">Prestations</t>
  </si>
  <si>
    <t xml:space="preserve">Accompagnement Coopérative OASIS</t>
  </si>
  <si>
    <t xml:space="preserve">TOTAL CHARGES D'EXPLOITATION</t>
  </si>
  <si>
    <t xml:space="preserve">EXCEDENT BRUT D'EXPLOITATION</t>
  </si>
  <si>
    <t xml:space="preserve">AMORTISSEMENT</t>
  </si>
  <si>
    <t xml:space="preserve">Amortissement bien immobilier et taxes</t>
  </si>
  <si>
    <t xml:space="preserve">Amortissement Travaux</t>
  </si>
  <si>
    <t xml:space="preserve">TOTAL AMORTISSEMENT</t>
  </si>
  <si>
    <t xml:space="preserve">CHARGES FINANCIERES</t>
  </si>
  <si>
    <t xml:space="preserve">Intérêt d'emprunt</t>
  </si>
  <si>
    <t xml:space="preserve">Rémunération financières Coopérative Oasis</t>
  </si>
  <si>
    <t xml:space="preserve">TOTAL CHARGES FINANCIERES</t>
  </si>
  <si>
    <t xml:space="preserve">RESULTAT</t>
  </si>
  <si>
    <t xml:space="preserve">Résultat de l'exercice</t>
  </si>
  <si>
    <t xml:space="preserve">RESULTAT NET</t>
  </si>
  <si>
    <t xml:space="preserve">CAPACITE D'AUTOFINANCEMENT</t>
  </si>
  <si>
    <t xml:space="preserve">REMBOURSEMENTS CITOYENS</t>
  </si>
  <si>
    <t xml:space="preserve">REMBOURSEMENTS BANQUES</t>
  </si>
  <si>
    <t xml:space="preserve">REMBOURSEMENTS COOPERATIVE OASIS</t>
  </si>
  <si>
    <t xml:space="preserve">DIFFERENCE</t>
  </si>
  <si>
    <t xml:space="preserve">La différence entre la CAF et les remboursements jusque 2031 est assurée par les CCA des associés et d'autres sympathisants.</t>
  </si>
  <si>
    <t xml:space="preserve">ACTIF</t>
  </si>
  <si>
    <t xml:space="preserve">MONTANT BRUT IMMOBILISATIONS</t>
  </si>
  <si>
    <t xml:space="preserve">MONTANT AMORTI IMMOBILISATIONS</t>
  </si>
  <si>
    <t xml:space="preserve">TRESORERIE</t>
  </si>
  <si>
    <t xml:space="preserve">TOTAL ACTIF</t>
  </si>
  <si>
    <t xml:space="preserve">PASSIF</t>
  </si>
  <si>
    <t xml:space="preserve">CAPITAL</t>
  </si>
  <si>
    <t xml:space="preserve">REPORT A NOUVEAU</t>
  </si>
  <si>
    <t xml:space="preserve">RESULTAT DE L'EXERCICE</t>
  </si>
  <si>
    <t xml:space="preserve">APPORT G.</t>
  </si>
  <si>
    <t xml:space="preserve">APPORT B.</t>
  </si>
  <si>
    <t xml:space="preserve">APPORT C.</t>
  </si>
  <si>
    <t xml:space="preserve">APPORT T.</t>
  </si>
  <si>
    <t xml:space="preserve">APPORT M-L</t>
  </si>
  <si>
    <t xml:space="preserve">APPORT S.</t>
  </si>
  <si>
    <t xml:space="preserve">APPORT R. et E.</t>
  </si>
  <si>
    <t xml:space="preserve">APPORT FE</t>
  </si>
  <si>
    <t xml:space="preserve">APPORT S. N</t>
  </si>
  <si>
    <t xml:space="preserve">APPORT J.</t>
  </si>
  <si>
    <t xml:space="preserve">APPORT E.</t>
  </si>
  <si>
    <t xml:space="preserve">APPORT 4 FAMILLES EN 2021</t>
  </si>
  <si>
    <t xml:space="preserve">APPORT 4 FAMILLES EN 2022</t>
  </si>
  <si>
    <t xml:space="preserve">APPORT 3 FAMILLES EN 2024</t>
  </si>
  <si>
    <t xml:space="preserve">APPORT NON HABITANTS</t>
  </si>
  <si>
    <t xml:space="preserve">EMPRUNT CCA COOPERATIVE OASIS</t>
  </si>
  <si>
    <t xml:space="preserve">EMPRUNT BANCAIRE</t>
  </si>
  <si>
    <t xml:space="preserve">TOTAL PASSIF</t>
  </si>
  <si>
    <t xml:space="preserve">TABLEAU DE SYNTHESE : TERR'AZIL</t>
  </si>
  <si>
    <t xml:space="preserve">MONTANTS DES PRESTATIONS</t>
  </si>
  <si>
    <t xml:space="preserve">Tous les montants sont donnés TTC</t>
  </si>
  <si>
    <t xml:space="preserve">Année 0 </t>
  </si>
  <si>
    <t xml:space="preserve">Année 1</t>
  </si>
  <si>
    <t xml:space="preserve">Année 2</t>
  </si>
  <si>
    <t xml:space="preserve">Année 3</t>
  </si>
  <si>
    <t xml:space="preserve">Année 4</t>
  </si>
  <si>
    <t xml:space="preserve">Année 5</t>
  </si>
  <si>
    <t xml:space="preserve">Année 6</t>
  </si>
  <si>
    <t xml:space="preserve">Année 7</t>
  </si>
  <si>
    <t xml:space="preserve">Année 8</t>
  </si>
  <si>
    <t xml:space="preserve">Année 9</t>
  </si>
  <si>
    <t xml:space="preserve">Année 10</t>
  </si>
  <si>
    <t xml:space="preserve">Prestation de lancement de la convention</t>
  </si>
  <si>
    <t xml:space="preserve">Accompagnement annuel (4,5 jours / an)</t>
  </si>
  <si>
    <t xml:space="preserve">MONTANTS DES REMBOURSEMENTS</t>
  </si>
  <si>
    <t xml:space="preserve">Tous les montants sont donnés</t>
  </si>
  <si>
    <t xml:space="preserve">Remboursement annuel</t>
  </si>
  <si>
    <t xml:space="preserve">MONTANT</t>
  </si>
  <si>
    <t xml:space="preserve">DUREE </t>
  </si>
  <si>
    <t xml:space="preserve">TAUX</t>
  </si>
  <si>
    <t xml:space="preserve">ANNUITE</t>
  </si>
  <si>
    <t xml:space="preserve">INTERETS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</si>
</sst>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&quot; €&quot;_-;\-* #,##0.00&quot; €&quot;_-;_-* \-??&quot; €&quot;_-;_-@_-"/>
    <numFmt numFmtId="166" formatCode="_-* #,##0&quot; €&quot;_-;\-* #,##0&quot; €&quot;_-;_-* \-??&quot; €&quot;_-;_-@_-"/>
    <numFmt numFmtId="167" formatCode="#,##0"/>
    <numFmt numFmtId="168" formatCode="#,##0&quot; €&quot;"/>
    <numFmt numFmtId="169" formatCode="_-* #,##0&quot; €&quot;_-;\-* #,##0&quot; €&quot;_-;_-* &quot;- €&quot;_-;_-@_-"/>
    <numFmt numFmtId="170" formatCode="dd/mm/yyyy"/>
    <numFmt numFmtId="171" formatCode="#,##0.00&quot; €&quot;"/>
    <numFmt numFmtId="172" formatCode="0"/>
    <numFmt numFmtId="173" formatCode="\ #,##0&quot;    &quot;;\-#,##0&quot;    &quot;;&quot; -&quot;#&quot;    &quot;"/>
    <numFmt numFmtId="174" formatCode="0.00\ %"/>
  </numFmts>
  <fonts count="24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1"/>
      <color rgb="FF000000"/>
      <name val="Arial1"/>
      <family val="0"/>
      <charset val="1"/>
    </font>
    <font>
      <sz val="12"/>
      <name val="Calibri"/>
      <family val="2"/>
      <charset val="1"/>
    </font>
    <font>
      <b val="true"/>
      <sz val="12"/>
      <color rgb="FF221F1F"/>
      <name val="Calibri"/>
      <family val="2"/>
      <charset val="1"/>
    </font>
    <font>
      <i val="true"/>
      <sz val="12"/>
      <color rgb="FFFF0000"/>
      <name val="Calibri"/>
      <family val="2"/>
      <charset val="1"/>
    </font>
    <font>
      <sz val="12"/>
      <color rgb="FF221F1F"/>
      <name val="Calibri"/>
      <family val="2"/>
      <charset val="1"/>
    </font>
    <font>
      <sz val="12"/>
      <color rgb="FFFF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4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000000"/>
      <name val="Bitstream Vera Sans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Bitstream Vera Sans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C5E0B4"/>
        <bgColor rgb="FFC0D7EE"/>
      </patternFill>
    </fill>
    <fill>
      <patternFill patternType="solid">
        <fgColor rgb="FFED7D31"/>
        <bgColor rgb="FFFF8080"/>
      </patternFill>
    </fill>
    <fill>
      <patternFill patternType="solid">
        <fgColor rgb="FFFFFFFF"/>
        <bgColor rgb="FFFFF2CC"/>
      </patternFill>
    </fill>
    <fill>
      <patternFill patternType="solid">
        <fgColor rgb="FFC0D7EE"/>
        <bgColor rgb="FFBDD7EE"/>
      </patternFill>
    </fill>
    <fill>
      <patternFill patternType="solid">
        <fgColor rgb="FF70AD47"/>
        <bgColor rgb="FF339966"/>
      </patternFill>
    </fill>
    <fill>
      <patternFill patternType="solid">
        <fgColor rgb="FFFFE699"/>
        <bgColor rgb="FFFFF2CC"/>
      </patternFill>
    </fill>
    <fill>
      <patternFill patternType="solid">
        <fgColor rgb="FFFFD966"/>
        <bgColor rgb="FFFFE699"/>
      </patternFill>
    </fill>
    <fill>
      <patternFill patternType="solid">
        <fgColor rgb="FFF4B183"/>
        <bgColor rgb="FFF8CBAD"/>
      </patternFill>
    </fill>
    <fill>
      <patternFill patternType="solid">
        <fgColor rgb="FFFFF2CC"/>
        <bgColor rgb="FFFFE699"/>
      </patternFill>
    </fill>
    <fill>
      <patternFill patternType="solid">
        <fgColor rgb="FFF8CBAD"/>
        <bgColor rgb="FFFFE699"/>
      </patternFill>
    </fill>
    <fill>
      <patternFill patternType="solid">
        <fgColor rgb="FFFFFF00"/>
        <bgColor rgb="FFFFD966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9999FF"/>
      </left>
      <right style="thin">
        <color rgb="FF9999FF"/>
      </right>
      <top style="thin">
        <color rgb="FF9999FF"/>
      </top>
      <bottom style="thin">
        <color rgb="FF9999FF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5" borderId="9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1" fillId="5" borderId="9" xfId="2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9" fontId="11" fillId="5" borderId="9" xfId="2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12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6" borderId="9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1" fillId="6" borderId="9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9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5" borderId="9" xfId="2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5" borderId="9" xfId="2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0" fillId="6" borderId="9" xfId="2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7" borderId="9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0" fillId="7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8" borderId="9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0" fillId="8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9" borderId="9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0" fillId="9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9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2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7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7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10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0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4" fillId="10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11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1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22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4" fontId="23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23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23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DD7E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0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E699"/>
      <rgbColor rgb="FF9DC3E6"/>
      <rgbColor rgb="FFF4B183"/>
      <rgbColor rgb="FFCC99FF"/>
      <rgbColor rgb="FFF8CBAD"/>
      <rgbColor rgb="FF3366FF"/>
      <rgbColor rgb="FF33CCCC"/>
      <rgbColor rgb="FF99CC00"/>
      <rgbColor rgb="FFFFC000"/>
      <rgbColor rgb="FFFF9900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221F1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H9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B13" activeCellId="0" sqref="B13"/>
    </sheetView>
  </sheetViews>
  <sheetFormatPr defaultColWidth="10.6015625" defaultRowHeight="15.75" zeroHeight="false" outlineLevelRow="0" outlineLevelCol="0"/>
  <cols>
    <col collapsed="false" customWidth="true" hidden="false" outlineLevel="0" max="1" min="1" style="0" width="31.38"/>
    <col collapsed="false" customWidth="true" hidden="false" outlineLevel="0" max="2" min="2" style="0" width="12.63"/>
  </cols>
  <sheetData>
    <row r="1" customFormat="false" ht="18.75" hidden="false" customHeight="false" outlineLevel="0" collapsed="false">
      <c r="A1" s="1"/>
      <c r="B1" s="2" t="n">
        <v>2020</v>
      </c>
      <c r="C1" s="2" t="n">
        <v>2021</v>
      </c>
      <c r="D1" s="2" t="n">
        <v>2022</v>
      </c>
      <c r="E1" s="2" t="n">
        <v>2023</v>
      </c>
      <c r="F1" s="2" t="n">
        <v>2024</v>
      </c>
      <c r="G1" s="2" t="n">
        <v>2025</v>
      </c>
    </row>
    <row r="2" customFormat="false" ht="15.75" hidden="false" customHeight="false" outlineLevel="0" collapsed="false">
      <c r="A2" s="3" t="s">
        <v>0</v>
      </c>
      <c r="B2" s="4" t="n">
        <v>140000</v>
      </c>
      <c r="C2" s="4"/>
      <c r="D2" s="4"/>
      <c r="E2" s="4"/>
      <c r="F2" s="4"/>
      <c r="G2" s="5"/>
      <c r="H2" s="0" t="s">
        <v>1</v>
      </c>
    </row>
    <row r="3" customFormat="false" ht="15.75" hidden="false" customHeight="false" outlineLevel="0" collapsed="false">
      <c r="A3" s="1" t="s">
        <v>2</v>
      </c>
      <c r="B3" s="6" t="n">
        <v>348500</v>
      </c>
      <c r="C3" s="6"/>
      <c r="D3" s="6"/>
      <c r="E3" s="6"/>
      <c r="F3" s="6"/>
      <c r="G3" s="7"/>
      <c r="H3" s="0" t="s">
        <v>3</v>
      </c>
    </row>
    <row r="4" customFormat="false" ht="15.75" hidden="false" customHeight="false" outlineLevel="0" collapsed="false">
      <c r="A4" s="1" t="s">
        <v>4</v>
      </c>
      <c r="B4" s="6" t="n">
        <v>42400</v>
      </c>
      <c r="C4" s="6"/>
      <c r="D4" s="6"/>
      <c r="E4" s="6"/>
      <c r="F4" s="6"/>
      <c r="G4" s="7"/>
      <c r="H4" s="0" t="s">
        <v>3</v>
      </c>
    </row>
    <row r="5" customFormat="false" ht="15.75" hidden="false" customHeight="false" outlineLevel="0" collapsed="false">
      <c r="A5" s="1" t="s">
        <v>5</v>
      </c>
      <c r="B5" s="6" t="n">
        <v>25000</v>
      </c>
      <c r="C5" s="6" t="n">
        <v>15000</v>
      </c>
      <c r="D5" s="6" t="n">
        <v>20000</v>
      </c>
      <c r="E5" s="6" t="n">
        <v>20000</v>
      </c>
      <c r="F5" s="6" t="n">
        <v>20000</v>
      </c>
      <c r="G5" s="7"/>
      <c r="H5" s="0" t="s">
        <v>3</v>
      </c>
    </row>
    <row r="6" customFormat="false" ht="15.75" hidden="false" customHeight="false" outlineLevel="0" collapsed="false">
      <c r="A6" s="1"/>
      <c r="B6" s="6"/>
      <c r="C6" s="6"/>
      <c r="D6" s="6"/>
      <c r="E6" s="6"/>
      <c r="F6" s="6"/>
      <c r="G6" s="7"/>
      <c r="H6" s="0" t="s">
        <v>3</v>
      </c>
    </row>
    <row r="7" customFormat="false" ht="15.75" hidden="false" customHeight="false" outlineLevel="0" collapsed="false">
      <c r="A7" s="1"/>
      <c r="B7" s="6"/>
      <c r="C7" s="6"/>
      <c r="D7" s="6"/>
      <c r="E7" s="6"/>
      <c r="F7" s="6"/>
      <c r="G7" s="7"/>
      <c r="H7" s="0" t="s">
        <v>3</v>
      </c>
    </row>
    <row r="8" customFormat="false" ht="15.75" hidden="false" customHeight="false" outlineLevel="0" collapsed="false">
      <c r="A8" s="1"/>
      <c r="B8" s="6"/>
      <c r="C8" s="6"/>
      <c r="D8" s="6"/>
      <c r="E8" s="6"/>
      <c r="F8" s="6"/>
      <c r="G8" s="7"/>
    </row>
    <row r="9" customFormat="false" ht="15.75" hidden="false" customHeight="false" outlineLevel="0" collapsed="false">
      <c r="A9" s="8" t="s">
        <v>6</v>
      </c>
      <c r="B9" s="9" t="n">
        <f aca="false">SUM(B2:B8)</f>
        <v>555900</v>
      </c>
      <c r="C9" s="9" t="n">
        <f aca="false">SUM(C2:C8)</f>
        <v>15000</v>
      </c>
      <c r="D9" s="9" t="n">
        <f aca="false">SUM(D2:D8)</f>
        <v>20000</v>
      </c>
      <c r="E9" s="9" t="n">
        <f aca="false">SUM(E2:E8)</f>
        <v>20000</v>
      </c>
      <c r="F9" s="9" t="n">
        <f aca="false">SUM(F2:F8)</f>
        <v>20000</v>
      </c>
      <c r="G9" s="10" t="n">
        <f aca="false">SUM(G2:G8)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C000"/>
    <pageSetUpPr fitToPage="false"/>
  </sheetPr>
  <dimension ref="A1:N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7" activeCellId="0" sqref="A7"/>
    </sheetView>
  </sheetViews>
  <sheetFormatPr defaultColWidth="10.6015625" defaultRowHeight="15.75" zeroHeight="false" outlineLevelRow="0" outlineLevelCol="0"/>
  <cols>
    <col collapsed="false" customWidth="true" hidden="false" outlineLevel="0" max="1" min="1" style="0" width="44.87"/>
  </cols>
  <sheetData>
    <row r="1" s="13" customFormat="true" ht="21" hidden="false" customHeight="false" outlineLevel="0" collapsed="false">
      <c r="A1" s="11" t="s">
        <v>7</v>
      </c>
      <c r="B1" s="12" t="n">
        <v>2020</v>
      </c>
      <c r="C1" s="12" t="n">
        <v>2021</v>
      </c>
      <c r="D1" s="12" t="n">
        <v>2022</v>
      </c>
      <c r="E1" s="12" t="n">
        <v>2023</v>
      </c>
      <c r="F1" s="12" t="n">
        <v>2024</v>
      </c>
      <c r="G1" s="12" t="n">
        <v>2025</v>
      </c>
      <c r="H1" s="12" t="n">
        <v>2026</v>
      </c>
      <c r="I1" s="12" t="n">
        <v>2027</v>
      </c>
      <c r="J1" s="12" t="n">
        <v>2028</v>
      </c>
      <c r="K1" s="12" t="n">
        <v>2029</v>
      </c>
      <c r="L1" s="12" t="n">
        <v>2030</v>
      </c>
      <c r="M1" s="12" t="n">
        <v>2031</v>
      </c>
      <c r="N1" s="12" t="n">
        <v>2032</v>
      </c>
    </row>
    <row r="2" s="17" customFormat="true" ht="18.6" hidden="false" customHeight="true" outlineLevel="0" collapsed="false">
      <c r="A2" s="14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</row>
    <row r="3" customFormat="false" ht="15.75" hidden="false" customHeight="false" outlineLevel="0" collapsed="false">
      <c r="A3" s="18" t="s">
        <v>9</v>
      </c>
      <c r="B3" s="19" t="n">
        <v>13000</v>
      </c>
      <c r="C3" s="19" t="n">
        <f aca="false">350*12*4</f>
        <v>16800</v>
      </c>
      <c r="D3" s="19" t="n">
        <f aca="false">C3</f>
        <v>16800</v>
      </c>
      <c r="E3" s="19" t="n">
        <f aca="false">D3</f>
        <v>16800</v>
      </c>
      <c r="F3" s="19" t="n">
        <f aca="false">E3</f>
        <v>16800</v>
      </c>
      <c r="G3" s="19" t="n">
        <f aca="false">F3</f>
        <v>16800</v>
      </c>
      <c r="H3" s="19" t="n">
        <f aca="false">G3</f>
        <v>16800</v>
      </c>
      <c r="I3" s="19" t="n">
        <f aca="false">H3</f>
        <v>16800</v>
      </c>
      <c r="J3" s="19" t="n">
        <f aca="false">I3</f>
        <v>16800</v>
      </c>
      <c r="K3" s="19" t="n">
        <f aca="false">J3</f>
        <v>16800</v>
      </c>
      <c r="L3" s="19" t="n">
        <f aca="false">K3</f>
        <v>16800</v>
      </c>
      <c r="M3" s="19" t="n">
        <f aca="false">L3</f>
        <v>16800</v>
      </c>
      <c r="N3" s="19" t="n">
        <f aca="false">M3</f>
        <v>16800</v>
      </c>
    </row>
    <row r="4" customFormat="false" ht="15.75" hidden="false" customHeight="false" outlineLevel="0" collapsed="false">
      <c r="A4" s="18" t="s">
        <v>10</v>
      </c>
      <c r="B4" s="19"/>
      <c r="C4" s="19" t="n">
        <f aca="false">4*6*350</f>
        <v>8400</v>
      </c>
      <c r="D4" s="19" t="n">
        <f aca="false">6*350*12</f>
        <v>25200</v>
      </c>
      <c r="E4" s="19" t="n">
        <f aca="false">8*350*12</f>
        <v>33600</v>
      </c>
      <c r="F4" s="19" t="n">
        <f aca="false">11*350*12</f>
        <v>46200</v>
      </c>
      <c r="G4" s="19" t="n">
        <f aca="false">F4</f>
        <v>46200</v>
      </c>
      <c r="H4" s="19" t="n">
        <f aca="false">G4</f>
        <v>46200</v>
      </c>
      <c r="I4" s="19" t="n">
        <f aca="false">H4</f>
        <v>46200</v>
      </c>
      <c r="J4" s="19" t="n">
        <f aca="false">I4</f>
        <v>46200</v>
      </c>
      <c r="K4" s="19" t="n">
        <f aca="false">J4</f>
        <v>46200</v>
      </c>
      <c r="L4" s="19" t="n">
        <f aca="false">K4</f>
        <v>46200</v>
      </c>
      <c r="M4" s="19" t="n">
        <f aca="false">L4</f>
        <v>46200</v>
      </c>
      <c r="N4" s="19" t="n">
        <f aca="false">M4</f>
        <v>46200</v>
      </c>
    </row>
    <row r="5" customFormat="false" ht="15.75" hidden="false" customHeight="false" outlineLevel="0" collapsed="false">
      <c r="A5" s="20" t="s">
        <v>11</v>
      </c>
      <c r="B5" s="21"/>
      <c r="C5" s="21" t="n">
        <v>3000</v>
      </c>
      <c r="D5" s="21" t="n">
        <v>5000</v>
      </c>
      <c r="E5" s="21" t="n">
        <v>15000</v>
      </c>
      <c r="F5" s="21" t="n">
        <v>25000</v>
      </c>
      <c r="G5" s="21" t="n">
        <v>30000</v>
      </c>
      <c r="H5" s="21" t="n">
        <v>35000</v>
      </c>
      <c r="I5" s="21" t="n">
        <f aca="false">H5</f>
        <v>35000</v>
      </c>
      <c r="J5" s="21" t="n">
        <f aca="false">I5</f>
        <v>35000</v>
      </c>
      <c r="K5" s="21" t="n">
        <f aca="false">J5</f>
        <v>35000</v>
      </c>
      <c r="L5" s="21" t="n">
        <f aca="false">K5</f>
        <v>35000</v>
      </c>
      <c r="M5" s="21" t="n">
        <f aca="false">L5</f>
        <v>35000</v>
      </c>
      <c r="N5" s="21" t="n">
        <f aca="false">M5</f>
        <v>35000</v>
      </c>
    </row>
    <row r="6" customFormat="false" ht="15.75" hidden="false" customHeight="false" outlineLevel="0" collapsed="false">
      <c r="A6" s="20" t="s">
        <v>12</v>
      </c>
      <c r="B6" s="22" t="n">
        <v>3000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customFormat="false" ht="15.75" hidden="false" customHeight="false" outlineLevel="0" collapsed="false">
      <c r="A7" s="20" t="s">
        <v>13</v>
      </c>
      <c r="B7" s="22" t="n">
        <v>8500</v>
      </c>
      <c r="C7" s="22" t="n">
        <v>8500</v>
      </c>
      <c r="D7" s="22" t="n">
        <v>8500</v>
      </c>
      <c r="E7" s="22" t="n">
        <v>8500</v>
      </c>
      <c r="F7" s="22" t="n">
        <v>8500</v>
      </c>
      <c r="G7" s="22" t="n">
        <v>8500</v>
      </c>
      <c r="H7" s="22" t="n">
        <v>8500</v>
      </c>
      <c r="I7" s="22" t="n">
        <v>8500</v>
      </c>
      <c r="J7" s="22" t="n">
        <v>8500</v>
      </c>
      <c r="K7" s="22" t="n">
        <v>8500</v>
      </c>
      <c r="L7" s="22" t="n">
        <v>8500</v>
      </c>
      <c r="M7" s="22" t="n">
        <v>8500</v>
      </c>
      <c r="N7" s="22" t="n">
        <v>8500</v>
      </c>
    </row>
    <row r="8" customFormat="false" ht="15.75" hidden="false" customHeight="false" outlineLevel="0" collapsed="false">
      <c r="A8" s="23" t="s">
        <v>14</v>
      </c>
      <c r="B8" s="24" t="n">
        <f aca="false">SUM(B3:B7)</f>
        <v>24500</v>
      </c>
      <c r="C8" s="25" t="n">
        <f aca="false">SUM(C3:C7)</f>
        <v>36700</v>
      </c>
      <c r="D8" s="25" t="n">
        <f aca="false">SUM(D3:D7)</f>
        <v>55500</v>
      </c>
      <c r="E8" s="25" t="n">
        <f aca="false">SUM(E3:E7)</f>
        <v>73900</v>
      </c>
      <c r="F8" s="25" t="n">
        <f aca="false">SUM(F3:F7)</f>
        <v>96500</v>
      </c>
      <c r="G8" s="25" t="n">
        <f aca="false">SUM(G3:G7)</f>
        <v>101500</v>
      </c>
      <c r="H8" s="25" t="n">
        <f aca="false">SUM(H3:H7)</f>
        <v>106500</v>
      </c>
      <c r="I8" s="25" t="n">
        <f aca="false">SUM(I3:I7)</f>
        <v>106500</v>
      </c>
      <c r="J8" s="25" t="n">
        <f aca="false">SUM(J3:J7)</f>
        <v>106500</v>
      </c>
      <c r="K8" s="25" t="n">
        <f aca="false">SUM(K3:K7)</f>
        <v>106500</v>
      </c>
      <c r="L8" s="25" t="n">
        <f aca="false">SUM(L3:L7)</f>
        <v>106500</v>
      </c>
      <c r="M8" s="25" t="n">
        <f aca="false">SUM(M3:M7)</f>
        <v>106500</v>
      </c>
      <c r="N8" s="25" t="n">
        <f aca="false">SUM(N3:N7)</f>
        <v>106500</v>
      </c>
    </row>
    <row r="9" customFormat="false" ht="15.75" hidden="false" customHeight="false" outlineLevel="0" collapsed="false">
      <c r="A9" s="26" t="s">
        <v>15</v>
      </c>
      <c r="B9" s="27" t="n">
        <v>4</v>
      </c>
      <c r="C9" s="27" t="n">
        <v>8</v>
      </c>
      <c r="D9" s="27" t="n">
        <v>12</v>
      </c>
      <c r="E9" s="27" t="n">
        <v>12</v>
      </c>
      <c r="F9" s="27" t="n">
        <v>15</v>
      </c>
    </row>
    <row r="10" s="17" customFormat="true" ht="18.6" hidden="false" customHeight="true" outlineLevel="0" collapsed="false">
      <c r="A10" s="14" t="s">
        <v>16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</row>
    <row r="11" customFormat="false" ht="15.75" hidden="false" customHeight="false" outlineLevel="0" collapsed="false">
      <c r="A11" s="28" t="s">
        <v>17</v>
      </c>
      <c r="B11" s="29" t="n">
        <v>1400</v>
      </c>
      <c r="C11" s="29" t="n">
        <v>2000</v>
      </c>
      <c r="D11" s="29" t="n">
        <v>2500</v>
      </c>
      <c r="E11" s="29" t="n">
        <v>2500</v>
      </c>
      <c r="F11" s="29" t="n">
        <v>3000</v>
      </c>
      <c r="G11" s="29" t="n">
        <f aca="false">F11</f>
        <v>3000</v>
      </c>
      <c r="H11" s="29" t="n">
        <f aca="false">G11</f>
        <v>3000</v>
      </c>
      <c r="I11" s="29" t="n">
        <f aca="false">H11</f>
        <v>3000</v>
      </c>
      <c r="J11" s="29" t="n">
        <f aca="false">I11</f>
        <v>3000</v>
      </c>
      <c r="K11" s="29" t="n">
        <f aca="false">J11</f>
        <v>3000</v>
      </c>
      <c r="L11" s="29" t="n">
        <f aca="false">K11</f>
        <v>3000</v>
      </c>
      <c r="M11" s="29" t="n">
        <f aca="false">L11</f>
        <v>3000</v>
      </c>
      <c r="N11" s="29" t="n">
        <f aca="false">M11</f>
        <v>3000</v>
      </c>
    </row>
    <row r="12" customFormat="false" ht="15.75" hidden="false" customHeight="false" outlineLevel="0" collapsed="false">
      <c r="A12" s="28" t="s">
        <v>18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customFormat="false" ht="15.75" hidden="false" customHeight="false" outlineLevel="0" collapsed="false">
      <c r="A13" s="28" t="s">
        <v>13</v>
      </c>
      <c r="B13" s="22" t="n">
        <v>8500</v>
      </c>
      <c r="C13" s="22" t="n">
        <v>8500</v>
      </c>
      <c r="D13" s="22" t="n">
        <v>8500</v>
      </c>
      <c r="E13" s="22" t="n">
        <v>8500</v>
      </c>
      <c r="F13" s="22" t="n">
        <v>8500</v>
      </c>
      <c r="G13" s="22" t="n">
        <v>8500</v>
      </c>
      <c r="H13" s="22" t="n">
        <v>8500</v>
      </c>
      <c r="I13" s="22" t="n">
        <v>8500</v>
      </c>
      <c r="J13" s="22" t="n">
        <v>8500</v>
      </c>
      <c r="K13" s="22" t="n">
        <v>8500</v>
      </c>
      <c r="L13" s="22" t="n">
        <v>8500</v>
      </c>
      <c r="M13" s="22" t="n">
        <v>8500</v>
      </c>
      <c r="N13" s="22" t="n">
        <v>8500</v>
      </c>
    </row>
    <row r="14" customFormat="false" ht="15.75" hidden="false" customHeight="false" outlineLevel="0" collapsed="false">
      <c r="A14" s="28" t="s">
        <v>19</v>
      </c>
      <c r="B14" s="29" t="n">
        <v>1000</v>
      </c>
      <c r="C14" s="29" t="n">
        <v>1000</v>
      </c>
      <c r="D14" s="29" t="n">
        <v>1000</v>
      </c>
      <c r="E14" s="29" t="n">
        <v>1000</v>
      </c>
      <c r="F14" s="29" t="n">
        <v>1000</v>
      </c>
      <c r="G14" s="29" t="n">
        <v>1000</v>
      </c>
      <c r="H14" s="29" t="n">
        <v>1000</v>
      </c>
      <c r="I14" s="29" t="n">
        <v>1000</v>
      </c>
      <c r="J14" s="29" t="n">
        <v>1000</v>
      </c>
      <c r="K14" s="29" t="n">
        <v>1000</v>
      </c>
      <c r="L14" s="29" t="n">
        <v>1000</v>
      </c>
      <c r="M14" s="29" t="n">
        <v>1000</v>
      </c>
      <c r="N14" s="29" t="n">
        <v>1000</v>
      </c>
    </row>
    <row r="15" customFormat="false" ht="15.75" hidden="false" customHeight="false" outlineLevel="0" collapsed="false">
      <c r="A15" s="28" t="s">
        <v>20</v>
      </c>
      <c r="B15" s="29" t="n">
        <v>540</v>
      </c>
      <c r="C15" s="29" t="n">
        <v>500</v>
      </c>
      <c r="D15" s="29" t="n">
        <f aca="false">C15+50</f>
        <v>550</v>
      </c>
      <c r="E15" s="29" t="n">
        <f aca="false">D15+50</f>
        <v>600</v>
      </c>
      <c r="F15" s="29" t="n">
        <f aca="false">E15+50</f>
        <v>650</v>
      </c>
      <c r="G15" s="29" t="n">
        <f aca="false">F15+50</f>
        <v>700</v>
      </c>
      <c r="H15" s="29" t="n">
        <f aca="false">G15+50</f>
        <v>750</v>
      </c>
      <c r="I15" s="29" t="n">
        <f aca="false">H15+50</f>
        <v>800</v>
      </c>
      <c r="J15" s="29" t="n">
        <f aca="false">I15+50</f>
        <v>850</v>
      </c>
      <c r="K15" s="29" t="n">
        <f aca="false">J15+50</f>
        <v>900</v>
      </c>
      <c r="L15" s="29" t="n">
        <f aca="false">K15+50</f>
        <v>950</v>
      </c>
      <c r="M15" s="29" t="n">
        <f aca="false">L15+50</f>
        <v>1000</v>
      </c>
      <c r="N15" s="29" t="n">
        <f aca="false">M15+50</f>
        <v>1050</v>
      </c>
    </row>
    <row r="16" customFormat="false" ht="15.75" hidden="false" customHeight="false" outlineLevel="0" collapsed="false">
      <c r="A16" s="28" t="s">
        <v>21</v>
      </c>
      <c r="B16" s="29"/>
      <c r="C16" s="29"/>
      <c r="D16" s="29" t="n">
        <f aca="false">70%*D5</f>
        <v>3500</v>
      </c>
      <c r="E16" s="29" t="n">
        <f aca="false">70%*E5</f>
        <v>10500</v>
      </c>
      <c r="F16" s="29" t="n">
        <f aca="false">70%*F5</f>
        <v>17500</v>
      </c>
      <c r="G16" s="29" t="n">
        <f aca="false">70%*G5</f>
        <v>21000</v>
      </c>
      <c r="H16" s="29" t="n">
        <f aca="false">70%*H5</f>
        <v>24500</v>
      </c>
      <c r="I16" s="29" t="n">
        <f aca="false">70%*I5</f>
        <v>24500</v>
      </c>
      <c r="J16" s="29" t="n">
        <f aca="false">70%*J5</f>
        <v>24500</v>
      </c>
      <c r="K16" s="29" t="n">
        <f aca="false">70%*K5</f>
        <v>24500</v>
      </c>
      <c r="L16" s="29" t="n">
        <f aca="false">70%*L5</f>
        <v>24500</v>
      </c>
      <c r="M16" s="29" t="n">
        <f aca="false">70%*M5</f>
        <v>24500</v>
      </c>
      <c r="N16" s="29" t="n">
        <f aca="false">70%*N5</f>
        <v>24500</v>
      </c>
    </row>
    <row r="17" customFormat="false" ht="15.75" hidden="false" customHeight="false" outlineLevel="0" collapsed="false">
      <c r="A17" s="30" t="s">
        <v>22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customFormat="false" ht="15.75" hidden="false" customHeight="false" outlineLevel="0" collapsed="false">
      <c r="A18" s="28" t="s">
        <v>23</v>
      </c>
      <c r="B18" s="29" t="n">
        <v>2100</v>
      </c>
      <c r="C18" s="29" t="n">
        <v>3000</v>
      </c>
      <c r="D18" s="29" t="n">
        <v>3000</v>
      </c>
      <c r="E18" s="29" t="n">
        <v>3000</v>
      </c>
      <c r="F18" s="29" t="n">
        <v>3000</v>
      </c>
      <c r="G18" s="29" t="n">
        <v>3000</v>
      </c>
      <c r="H18" s="29" t="n">
        <v>3000</v>
      </c>
      <c r="I18" s="29" t="n">
        <v>3000</v>
      </c>
      <c r="J18" s="29" t="n">
        <v>3000</v>
      </c>
      <c r="K18" s="29" t="n">
        <v>3000</v>
      </c>
      <c r="L18" s="29" t="n">
        <v>3000</v>
      </c>
      <c r="M18" s="29" t="n">
        <v>3000</v>
      </c>
      <c r="N18" s="29" t="n">
        <v>3000</v>
      </c>
    </row>
    <row r="19" customFormat="false" ht="15.75" hidden="false" customHeight="false" outlineLevel="0" collapsed="false">
      <c r="A19" s="18" t="s">
        <v>24</v>
      </c>
      <c r="B19" s="29" t="n">
        <v>6000</v>
      </c>
      <c r="C19" s="29" t="n">
        <v>3000</v>
      </c>
      <c r="D19" s="29" t="n">
        <v>3000</v>
      </c>
      <c r="E19" s="29" t="n">
        <v>3000</v>
      </c>
      <c r="F19" s="29" t="n">
        <v>3000</v>
      </c>
      <c r="G19" s="29" t="n">
        <v>3000</v>
      </c>
      <c r="H19" s="29" t="n">
        <v>3000</v>
      </c>
      <c r="I19" s="29" t="n">
        <v>3000</v>
      </c>
      <c r="J19" s="29" t="n">
        <v>3000</v>
      </c>
      <c r="K19" s="29" t="n">
        <v>3000</v>
      </c>
      <c r="L19" s="29" t="n">
        <v>3000</v>
      </c>
      <c r="M19" s="29" t="n">
        <v>3000</v>
      </c>
      <c r="N19" s="29" t="n">
        <v>3000</v>
      </c>
    </row>
    <row r="20" customFormat="false" ht="15.75" hidden="false" customHeight="false" outlineLevel="0" collapsed="false">
      <c r="A20" s="28" t="s">
        <v>25</v>
      </c>
      <c r="B20" s="29" t="n">
        <v>36</v>
      </c>
      <c r="C20" s="29" t="n">
        <v>100</v>
      </c>
      <c r="D20" s="29" t="n">
        <v>100</v>
      </c>
      <c r="E20" s="29" t="n">
        <v>100</v>
      </c>
      <c r="F20" s="29" t="n">
        <v>100</v>
      </c>
      <c r="G20" s="29" t="n">
        <v>100</v>
      </c>
      <c r="H20" s="29" t="n">
        <v>100</v>
      </c>
      <c r="I20" s="29" t="n">
        <v>100</v>
      </c>
      <c r="J20" s="29" t="n">
        <v>100</v>
      </c>
      <c r="K20" s="29" t="n">
        <v>100</v>
      </c>
      <c r="L20" s="29" t="n">
        <v>100</v>
      </c>
      <c r="M20" s="29" t="n">
        <v>100</v>
      </c>
      <c r="N20" s="29" t="n">
        <v>100</v>
      </c>
    </row>
    <row r="21" customFormat="false" ht="15.75" hidden="false" customHeight="false" outlineLevel="0" collapsed="false">
      <c r="A21" s="28" t="s">
        <v>26</v>
      </c>
      <c r="B21" s="29" t="n">
        <v>1000</v>
      </c>
      <c r="C21" s="29" t="n">
        <v>1000</v>
      </c>
      <c r="D21" s="29" t="n">
        <v>1000</v>
      </c>
      <c r="E21" s="29" t="n">
        <v>1000</v>
      </c>
      <c r="F21" s="29" t="n">
        <v>1000</v>
      </c>
      <c r="G21" s="29" t="n">
        <v>1000</v>
      </c>
      <c r="H21" s="29" t="n">
        <v>1000</v>
      </c>
      <c r="I21" s="29" t="n">
        <v>1000</v>
      </c>
      <c r="J21" s="29" t="n">
        <v>1000</v>
      </c>
      <c r="K21" s="29" t="n">
        <v>1000</v>
      </c>
      <c r="L21" s="29" t="n">
        <v>1000</v>
      </c>
      <c r="M21" s="29" t="n">
        <v>1000</v>
      </c>
      <c r="N21" s="29" t="n">
        <v>1000</v>
      </c>
    </row>
    <row r="22" customFormat="false" ht="15.75" hidden="false" customHeight="false" outlineLevel="0" collapsed="false">
      <c r="A22" s="28" t="s">
        <v>27</v>
      </c>
      <c r="B22" s="29" t="n">
        <f aca="false">'Emprunt Oasis'!B6+'Emprunt Oasis'!C7</f>
        <v>9720</v>
      </c>
      <c r="C22" s="29" t="n">
        <f aca="false">'Emprunt Oasis'!D7</f>
        <v>2520</v>
      </c>
      <c r="D22" s="29" t="n">
        <f aca="false">'Emprunt Oasis'!E7</f>
        <v>2520</v>
      </c>
      <c r="E22" s="29" t="n">
        <f aca="false">'Emprunt Oasis'!F7</f>
        <v>2520</v>
      </c>
      <c r="F22" s="29" t="n">
        <f aca="false">'Emprunt Oasis'!G7</f>
        <v>2520</v>
      </c>
      <c r="G22" s="29" t="n">
        <f aca="false">'Emprunt Oasis'!H7</f>
        <v>2520</v>
      </c>
      <c r="H22" s="29" t="n">
        <f aca="false">'Emprunt Oasis'!I7</f>
        <v>2520</v>
      </c>
      <c r="I22" s="29" t="n">
        <f aca="false">'Emprunt Oasis'!J7</f>
        <v>2520</v>
      </c>
      <c r="J22" s="29" t="n">
        <f aca="false">'Emprunt Oasis'!K7</f>
        <v>2520</v>
      </c>
      <c r="K22" s="29" t="n">
        <f aca="false">'Emprunt Oasis'!L7</f>
        <v>2520</v>
      </c>
      <c r="L22" s="29" t="n">
        <f aca="false">'Emprunt Oasis'!M7</f>
        <v>0</v>
      </c>
      <c r="M22" s="29" t="n">
        <f aca="false">'Emprunt Oasis'!M7</f>
        <v>0</v>
      </c>
      <c r="N22" s="29" t="n">
        <f aca="false">'Emprunt Oasis'!N9</f>
        <v>0</v>
      </c>
    </row>
    <row r="23" customFormat="false" ht="15.75" hidden="false" customHeight="false" outlineLevel="0" collapsed="false">
      <c r="A23" s="23" t="s">
        <v>28</v>
      </c>
      <c r="B23" s="25" t="n">
        <f aca="false">SUM(B11:B22)</f>
        <v>30296</v>
      </c>
      <c r="C23" s="25" t="n">
        <f aca="false">SUM(C11:C22)</f>
        <v>21620</v>
      </c>
      <c r="D23" s="25" t="n">
        <f aca="false">SUM(D11:D22)</f>
        <v>25670</v>
      </c>
      <c r="E23" s="25" t="n">
        <f aca="false">SUM(E11:E22)</f>
        <v>32720</v>
      </c>
      <c r="F23" s="25" t="n">
        <f aca="false">SUM(F11:F22)</f>
        <v>40270</v>
      </c>
      <c r="G23" s="25" t="n">
        <f aca="false">SUM(G11:G22)</f>
        <v>43820</v>
      </c>
      <c r="H23" s="25" t="n">
        <f aca="false">SUM(H11:H22)</f>
        <v>47370</v>
      </c>
      <c r="I23" s="25" t="n">
        <f aca="false">SUM(I11:I22)</f>
        <v>47420</v>
      </c>
      <c r="J23" s="25" t="n">
        <f aca="false">SUM(J11:J22)</f>
        <v>47470</v>
      </c>
      <c r="K23" s="25" t="n">
        <f aca="false">SUM(K11:K22)</f>
        <v>47520</v>
      </c>
      <c r="L23" s="25" t="n">
        <f aca="false">SUM(L11:L22)</f>
        <v>45050</v>
      </c>
      <c r="M23" s="25" t="n">
        <f aca="false">SUM(M11:M22)</f>
        <v>45100</v>
      </c>
      <c r="N23" s="25" t="n">
        <f aca="false">SUM(N11:N22)</f>
        <v>45150</v>
      </c>
    </row>
    <row r="25" customFormat="false" ht="15.75" hidden="false" customHeight="false" outlineLevel="0" collapsed="false">
      <c r="A25" s="31" t="s">
        <v>29</v>
      </c>
      <c r="B25" s="32" t="n">
        <f aca="false">B8-B23</f>
        <v>-5796</v>
      </c>
      <c r="C25" s="32" t="n">
        <f aca="false">C8-C23</f>
        <v>15080</v>
      </c>
      <c r="D25" s="32" t="n">
        <f aca="false">D8-D23</f>
        <v>29830</v>
      </c>
      <c r="E25" s="32" t="n">
        <f aca="false">E8-E23</f>
        <v>41180</v>
      </c>
      <c r="F25" s="32" t="n">
        <f aca="false">F8-F23</f>
        <v>56230</v>
      </c>
      <c r="G25" s="32" t="n">
        <f aca="false">G8-G23</f>
        <v>57680</v>
      </c>
      <c r="H25" s="32" t="n">
        <f aca="false">H8-H23</f>
        <v>59130</v>
      </c>
      <c r="I25" s="32" t="n">
        <f aca="false">I8-I23</f>
        <v>59080</v>
      </c>
      <c r="J25" s="32" t="n">
        <f aca="false">J8-J23</f>
        <v>59030</v>
      </c>
      <c r="K25" s="32" t="n">
        <f aca="false">K8-K23</f>
        <v>58980</v>
      </c>
      <c r="L25" s="32" t="n">
        <f aca="false">L8-L23</f>
        <v>61450</v>
      </c>
      <c r="M25" s="32" t="n">
        <f aca="false">M8-M23</f>
        <v>61400</v>
      </c>
      <c r="N25" s="32" t="n">
        <f aca="false">N8-N23</f>
        <v>61350</v>
      </c>
    </row>
    <row r="27" s="17" customFormat="true" ht="18.6" hidden="false" customHeight="true" outlineLevel="0" collapsed="false">
      <c r="A27" s="14" t="s">
        <v>30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6"/>
    </row>
    <row r="28" customFormat="false" ht="15.75" hidden="false" customHeight="false" outlineLevel="0" collapsed="false">
      <c r="A28" s="33" t="s">
        <v>31</v>
      </c>
      <c r="B28" s="34" t="n">
        <f aca="false">('Bâtiments et Travaux'!B3+'Bâtiments et Travaux'!B4)/30</f>
        <v>13030</v>
      </c>
      <c r="C28" s="34" t="n">
        <f aca="false">('Bâtiments et Travaux'!C3+'Bâtiments et Travaux'!C4)/30+B28</f>
        <v>13030</v>
      </c>
      <c r="D28" s="34" t="n">
        <f aca="false">('Bâtiments et Travaux'!D3+'Bâtiments et Travaux'!D4)/30+C28</f>
        <v>13030</v>
      </c>
      <c r="E28" s="34" t="n">
        <f aca="false">('Bâtiments et Travaux'!E3+'Bâtiments et Travaux'!E4)/30+D28</f>
        <v>13030</v>
      </c>
      <c r="F28" s="34" t="n">
        <f aca="false">('Bâtiments et Travaux'!F3+'Bâtiments et Travaux'!F4)/30+E28</f>
        <v>13030</v>
      </c>
      <c r="G28" s="34" t="n">
        <f aca="false">('Bâtiments et Travaux'!G3+'Bâtiments et Travaux'!G4)/30+F28</f>
        <v>13030</v>
      </c>
      <c r="H28" s="34" t="n">
        <f aca="false">G28</f>
        <v>13030</v>
      </c>
      <c r="I28" s="34" t="n">
        <f aca="false">H28</f>
        <v>13030</v>
      </c>
      <c r="J28" s="34" t="n">
        <f aca="false">I28</f>
        <v>13030</v>
      </c>
      <c r="K28" s="34" t="n">
        <f aca="false">J28</f>
        <v>13030</v>
      </c>
      <c r="L28" s="34" t="n">
        <f aca="false">K28</f>
        <v>13030</v>
      </c>
      <c r="M28" s="34" t="n">
        <f aca="false">L28</f>
        <v>13030</v>
      </c>
      <c r="N28" s="34" t="n">
        <f aca="false">M28</f>
        <v>13030</v>
      </c>
    </row>
    <row r="29" customFormat="false" ht="15.75" hidden="false" customHeight="false" outlineLevel="0" collapsed="false">
      <c r="A29" s="33" t="s">
        <v>32</v>
      </c>
      <c r="B29" s="34" t="n">
        <f aca="false">SUM('Bâtiments et Travaux'!B5:B7)/30</f>
        <v>833.333333333333</v>
      </c>
      <c r="C29" s="34" t="n">
        <f aca="false">SUM('Bâtiments et Travaux'!C5:C7)/30+B29</f>
        <v>1333.33333333333</v>
      </c>
      <c r="D29" s="34" t="n">
        <f aca="false">SUM('Bâtiments et Travaux'!D5:D7)/30+C29</f>
        <v>2000</v>
      </c>
      <c r="E29" s="34" t="n">
        <f aca="false">SUM('Bâtiments et Travaux'!E5:E7)/30+D29</f>
        <v>2666.66666666667</v>
      </c>
      <c r="F29" s="34" t="n">
        <f aca="false">SUM('Bâtiments et Travaux'!F5:F7)/30+E29</f>
        <v>3333.33333333333</v>
      </c>
      <c r="G29" s="34" t="n">
        <f aca="false">SUM('Bâtiments et Travaux'!G5:G7)/30+F29</f>
        <v>3333.33333333333</v>
      </c>
      <c r="H29" s="34" t="n">
        <f aca="false">SUM('Bâtiments et Travaux'!H5:H7)/30+G29</f>
        <v>3333.33333333333</v>
      </c>
      <c r="I29" s="34" t="n">
        <f aca="false">SUM('Bâtiments et Travaux'!I5:I7)/30+H29</f>
        <v>3333.33333333333</v>
      </c>
      <c r="J29" s="34" t="n">
        <f aca="false">SUM('Bâtiments et Travaux'!J5:J7)/30+I29</f>
        <v>3333.33333333333</v>
      </c>
      <c r="K29" s="34" t="n">
        <f aca="false">SUM('Bâtiments et Travaux'!K5:K7)/30+J29</f>
        <v>3333.33333333333</v>
      </c>
      <c r="L29" s="34" t="n">
        <f aca="false">SUM('Bâtiments et Travaux'!L5:L7)/30+K29</f>
        <v>3333.33333333333</v>
      </c>
      <c r="M29" s="34" t="n">
        <f aca="false">SUM('Bâtiments et Travaux'!M5:M7)/30+L29</f>
        <v>3333.33333333333</v>
      </c>
      <c r="N29" s="34" t="n">
        <f aca="false">SUM('Bâtiments et Travaux'!N5:N7)/30+M29</f>
        <v>3333.33333333333</v>
      </c>
    </row>
    <row r="30" customFormat="false" ht="15.75" hidden="false" customHeight="false" outlineLevel="0" collapsed="false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customFormat="false" ht="15.75" hidden="false" customHeight="false" outlineLevel="0" collapsed="false">
      <c r="A31" s="23" t="s">
        <v>33</v>
      </c>
      <c r="B31" s="35" t="n">
        <f aca="false">SUM(B28:B29)</f>
        <v>13863.3333333333</v>
      </c>
      <c r="C31" s="35" t="n">
        <f aca="false">SUM(C28:C29)</f>
        <v>14363.3333333333</v>
      </c>
      <c r="D31" s="35" t="n">
        <f aca="false">SUM(D28:D29)</f>
        <v>15030</v>
      </c>
      <c r="E31" s="35" t="n">
        <f aca="false">SUM(E28:E29)</f>
        <v>15696.6666666667</v>
      </c>
      <c r="F31" s="35" t="n">
        <f aca="false">SUM(F28:F29)</f>
        <v>16363.3333333333</v>
      </c>
      <c r="G31" s="35" t="n">
        <f aca="false">SUM(G28:G29)</f>
        <v>16363.3333333333</v>
      </c>
      <c r="H31" s="35" t="n">
        <f aca="false">SUM(H28:H29)</f>
        <v>16363.3333333333</v>
      </c>
      <c r="I31" s="35" t="n">
        <f aca="false">SUM(I28:I29)</f>
        <v>16363.3333333333</v>
      </c>
      <c r="J31" s="35" t="n">
        <f aca="false">SUM(J28:J29)</f>
        <v>16363.3333333333</v>
      </c>
      <c r="K31" s="35" t="n">
        <f aca="false">SUM(K28:K29)</f>
        <v>16363.3333333333</v>
      </c>
      <c r="L31" s="35" t="n">
        <f aca="false">SUM(L28:L29)</f>
        <v>16363.3333333333</v>
      </c>
      <c r="M31" s="35" t="n">
        <f aca="false">SUM(M28:M29)</f>
        <v>16363.3333333333</v>
      </c>
      <c r="N31" s="35" t="n">
        <f aca="false">SUM(N28:N29)</f>
        <v>16363.3333333333</v>
      </c>
    </row>
    <row r="33" s="17" customFormat="true" ht="18.6" hidden="false" customHeight="true" outlineLevel="0" collapsed="false">
      <c r="A33" s="14" t="s">
        <v>34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6"/>
    </row>
    <row r="34" customFormat="false" ht="15.75" hidden="false" customHeight="false" outlineLevel="0" collapsed="false">
      <c r="A34" s="36" t="s">
        <v>35</v>
      </c>
      <c r="B34" s="29" t="n">
        <f aca="false">'Emprunt banque'!E6</f>
        <v>4250</v>
      </c>
      <c r="C34" s="29" t="n">
        <f aca="false">'Emprunt banque'!F6</f>
        <v>4069.79778187941</v>
      </c>
      <c r="D34" s="29" t="n">
        <f aca="false">'Emprunt banque'!G6</f>
        <v>3886.53212605077</v>
      </c>
      <c r="E34" s="29" t="n">
        <f aca="false">'Emprunt banque'!H6</f>
        <v>3700.15095407304</v>
      </c>
      <c r="F34" s="29" t="n">
        <f aca="false">'Emprunt banque'!I6</f>
        <v>3510.60130217169</v>
      </c>
      <c r="G34" s="29" t="n">
        <f aca="false">'Emprunt banque'!J6</f>
        <v>3317.82930618802</v>
      </c>
      <c r="H34" s="29" t="n">
        <f aca="false">'Emprunt banque'!K6</f>
        <v>3121.78018627262</v>
      </c>
      <c r="I34" s="29" t="n">
        <f aca="false">'Emprunt banque'!L6</f>
        <v>2922.39823131866</v>
      </c>
      <c r="J34" s="29" t="n">
        <f aca="false">'Emprunt banque'!M6</f>
        <v>2719.62678313049</v>
      </c>
      <c r="K34" s="29" t="n">
        <f aca="false">'Emprunt banque'!N6</f>
        <v>2513.40822032311</v>
      </c>
      <c r="L34" s="29" t="n">
        <f aca="false">'Emprunt banque'!O6</f>
        <v>2303.68394194801</v>
      </c>
      <c r="M34" s="29" t="n">
        <f aca="false">'Emprunt banque'!P6</f>
        <v>2090.39435084054</v>
      </c>
      <c r="N34" s="29" t="n">
        <f aca="false">'Emprunt banque'!Q6</f>
        <v>1873.47883668424</v>
      </c>
    </row>
    <row r="35" customFormat="false" ht="15.75" hidden="false" customHeight="false" outlineLevel="0" collapsed="false">
      <c r="A35" s="36" t="s">
        <v>36</v>
      </c>
      <c r="B35" s="29" t="n">
        <v>0</v>
      </c>
      <c r="C35" s="29" t="n">
        <v>0</v>
      </c>
      <c r="D35" s="29" t="n">
        <v>0</v>
      </c>
      <c r="E35" s="29" t="n">
        <v>0</v>
      </c>
      <c r="F35" s="29" t="n">
        <v>0</v>
      </c>
      <c r="G35" s="29" t="n">
        <v>0</v>
      </c>
      <c r="H35" s="29" t="n">
        <v>0</v>
      </c>
      <c r="I35" s="29" t="n">
        <v>0</v>
      </c>
      <c r="J35" s="29" t="n">
        <v>0</v>
      </c>
      <c r="K35" s="29" t="n">
        <v>0</v>
      </c>
      <c r="L35" s="29" t="n">
        <v>0</v>
      </c>
      <c r="M35" s="29" t="n">
        <v>0</v>
      </c>
      <c r="N35" s="29" t="n">
        <f aca="false">'Emprunt Oasis'!O10</f>
        <v>0</v>
      </c>
    </row>
    <row r="36" customFormat="false" ht="15.75" hidden="false" customHeight="false" outlineLevel="0" collapsed="false">
      <c r="A36" s="36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customFormat="false" ht="15.75" hidden="false" customHeight="false" outlineLevel="0" collapsed="false">
      <c r="A37" s="23" t="s">
        <v>37</v>
      </c>
      <c r="B37" s="37" t="n">
        <f aca="false">B36+B35+B34</f>
        <v>4250</v>
      </c>
      <c r="C37" s="37" t="n">
        <f aca="false">C36+C35+C34</f>
        <v>4069.79778187941</v>
      </c>
      <c r="D37" s="37" t="n">
        <f aca="false">D36+D35+D34</f>
        <v>3886.53212605077</v>
      </c>
      <c r="E37" s="37" t="n">
        <f aca="false">E36+E35+E34</f>
        <v>3700.15095407304</v>
      </c>
      <c r="F37" s="37" t="n">
        <f aca="false">F36+F35+F34</f>
        <v>3510.60130217169</v>
      </c>
      <c r="G37" s="37" t="n">
        <f aca="false">G36+G35+G34</f>
        <v>3317.82930618802</v>
      </c>
      <c r="H37" s="37" t="n">
        <f aca="false">H36+H35+H34</f>
        <v>3121.78018627262</v>
      </c>
      <c r="I37" s="37" t="n">
        <f aca="false">I36+I35+I34</f>
        <v>2922.39823131866</v>
      </c>
      <c r="J37" s="37" t="n">
        <f aca="false">J36+J35+J34</f>
        <v>2719.62678313049</v>
      </c>
      <c r="K37" s="37" t="n">
        <f aca="false">K36+K35+K34</f>
        <v>2513.40822032311</v>
      </c>
      <c r="L37" s="37" t="n">
        <f aca="false">L36+L35+L34</f>
        <v>2303.68394194801</v>
      </c>
      <c r="M37" s="37" t="n">
        <f aca="false">M36+M35+M34</f>
        <v>2090.39435084054</v>
      </c>
      <c r="N37" s="37" t="n">
        <f aca="false">N36+N35+N34</f>
        <v>1873.47883668424</v>
      </c>
    </row>
    <row r="39" s="17" customFormat="true" ht="18.6" hidden="false" customHeight="true" outlineLevel="0" collapsed="false">
      <c r="A39" s="14" t="s">
        <v>38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/>
      <c r="N39" s="16"/>
    </row>
    <row r="40" customFormat="false" ht="15.75" hidden="false" customHeight="false" outlineLevel="0" collapsed="false">
      <c r="A40" s="23" t="s">
        <v>39</v>
      </c>
      <c r="B40" s="35" t="n">
        <f aca="false">B25-B31-B37</f>
        <v>-23909.3333333333</v>
      </c>
      <c r="C40" s="35" t="n">
        <f aca="false">C25-C31-C37</f>
        <v>-3353.13111521274</v>
      </c>
      <c r="D40" s="35" t="n">
        <f aca="false">D25-D31-D37</f>
        <v>10913.4678739492</v>
      </c>
      <c r="E40" s="35" t="n">
        <f aca="false">E25-E31-E37</f>
        <v>21783.1823792603</v>
      </c>
      <c r="F40" s="35" t="n">
        <f aca="false">F25-F31-F37</f>
        <v>36356.065364495</v>
      </c>
      <c r="G40" s="35" t="n">
        <f aca="false">G25-G31-G37</f>
        <v>37998.8373604787</v>
      </c>
      <c r="H40" s="35" t="n">
        <f aca="false">H25-H31-H37</f>
        <v>39644.886480394</v>
      </c>
      <c r="I40" s="35" t="n">
        <f aca="false">I25-I31-I37</f>
        <v>39794.268435348</v>
      </c>
      <c r="J40" s="35" t="n">
        <f aca="false">J25-J31-J37</f>
        <v>39947.0398835362</v>
      </c>
      <c r="K40" s="35" t="n">
        <f aca="false">K25-K31-K37</f>
        <v>40103.2584463436</v>
      </c>
      <c r="L40" s="35" t="n">
        <f aca="false">L25-L31-L37</f>
        <v>42782.9827247187</v>
      </c>
      <c r="M40" s="35" t="n">
        <f aca="false">M25-M31-M37</f>
        <v>42946.2723158261</v>
      </c>
      <c r="N40" s="35" t="n">
        <f aca="false">N25-N31-N37</f>
        <v>43113.1878299824</v>
      </c>
    </row>
    <row r="41" customFormat="false" ht="15.75" hidden="false" customHeight="false" outlineLevel="0" collapsed="false">
      <c r="A41" s="36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customFormat="false" ht="15.75" hidden="false" customHeight="false" outlineLevel="0" collapsed="false">
      <c r="A42" s="31" t="s">
        <v>40</v>
      </c>
      <c r="B42" s="38" t="n">
        <f aca="false">B40-B41</f>
        <v>-23909.3333333333</v>
      </c>
      <c r="C42" s="38" t="n">
        <f aca="false">C40-C41</f>
        <v>-3353.13111521274</v>
      </c>
      <c r="D42" s="38" t="n">
        <f aca="false">D40-D41</f>
        <v>10913.4678739492</v>
      </c>
      <c r="E42" s="38" t="n">
        <f aca="false">E40-E41</f>
        <v>21783.1823792603</v>
      </c>
      <c r="F42" s="38" t="n">
        <f aca="false">F40-F41</f>
        <v>36356.065364495</v>
      </c>
      <c r="G42" s="38" t="n">
        <f aca="false">G40-G41</f>
        <v>37998.8373604787</v>
      </c>
      <c r="H42" s="38" t="n">
        <f aca="false">H40-H41</f>
        <v>39644.886480394</v>
      </c>
      <c r="I42" s="38" t="n">
        <f aca="false">I40-I41</f>
        <v>39794.268435348</v>
      </c>
      <c r="J42" s="38" t="n">
        <f aca="false">J40-J41</f>
        <v>39947.0398835362</v>
      </c>
      <c r="K42" s="38" t="n">
        <f aca="false">K40-K41</f>
        <v>40103.2584463436</v>
      </c>
      <c r="L42" s="38" t="n">
        <f aca="false">L40-L41</f>
        <v>42782.9827247187</v>
      </c>
      <c r="M42" s="38" t="n">
        <f aca="false">M40-M41</f>
        <v>42946.2723158261</v>
      </c>
      <c r="N42" s="38" t="n">
        <f aca="false">N40-N41</f>
        <v>43113.1878299824</v>
      </c>
    </row>
    <row r="45" customFormat="false" ht="15.75" hidden="false" customHeight="false" outlineLevel="0" collapsed="false">
      <c r="A45" s="39" t="s">
        <v>41</v>
      </c>
      <c r="B45" s="40" t="n">
        <f aca="false">B25-B37</f>
        <v>-10046</v>
      </c>
      <c r="C45" s="40" t="n">
        <f aca="false">C25-C37</f>
        <v>11010.2022181206</v>
      </c>
      <c r="D45" s="40" t="n">
        <f aca="false">D25-D37</f>
        <v>25943.4678739492</v>
      </c>
      <c r="E45" s="40" t="n">
        <f aca="false">E25-E37</f>
        <v>37479.849045927</v>
      </c>
      <c r="F45" s="40" t="n">
        <f aca="false">F25-F37</f>
        <v>52719.3986978283</v>
      </c>
      <c r="G45" s="40" t="n">
        <f aca="false">G25-G37</f>
        <v>54362.170693812</v>
      </c>
      <c r="H45" s="40" t="n">
        <f aca="false">H25-H37</f>
        <v>56008.2198137274</v>
      </c>
      <c r="I45" s="40" t="n">
        <f aca="false">I25-I37</f>
        <v>56157.6017686813</v>
      </c>
      <c r="J45" s="40" t="n">
        <f aca="false">J25-J37</f>
        <v>56310.3732168695</v>
      </c>
      <c r="K45" s="40" t="n">
        <f aca="false">K25-K37</f>
        <v>56466.5917796769</v>
      </c>
      <c r="L45" s="40" t="n">
        <f aca="false">L25-L37</f>
        <v>59146.316058052</v>
      </c>
      <c r="M45" s="40" t="n">
        <f aca="false">M25-M37</f>
        <v>59309.6056491595</v>
      </c>
      <c r="N45" s="40" t="n">
        <f aca="false">N25-N37</f>
        <v>59476.5211633158</v>
      </c>
    </row>
    <row r="46" customFormat="false" ht="15.75" hidden="false" customHeight="false" outlineLevel="0" collapsed="false">
      <c r="A46" s="41" t="s">
        <v>42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customFormat="false" ht="15.75" hidden="false" customHeight="false" outlineLevel="0" collapsed="false">
      <c r="A47" s="41" t="s">
        <v>43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customFormat="false" ht="15.75" hidden="false" customHeight="false" outlineLevel="0" collapsed="false">
      <c r="A48" s="41" t="s">
        <v>44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customFormat="false" ht="15.75" hidden="false" customHeight="false" outlineLevel="0" collapsed="false">
      <c r="A49" s="43" t="s">
        <v>45</v>
      </c>
      <c r="B49" s="44" t="n">
        <f aca="false">B45-B46-B47-B48</f>
        <v>-10046</v>
      </c>
      <c r="C49" s="45" t="n">
        <f aca="false">C45-C46-C47-C48</f>
        <v>11010.2022181206</v>
      </c>
      <c r="D49" s="45" t="n">
        <f aca="false">D45-D46-D47-D48</f>
        <v>25943.4678739492</v>
      </c>
      <c r="E49" s="45" t="n">
        <f aca="false">E45-E46-E47-E48</f>
        <v>37479.849045927</v>
      </c>
      <c r="F49" s="45" t="n">
        <f aca="false">F45-F46-F47-F48</f>
        <v>52719.3986978283</v>
      </c>
      <c r="G49" s="45" t="n">
        <f aca="false">G45-G46-G47-G48</f>
        <v>54362.170693812</v>
      </c>
      <c r="H49" s="45" t="n">
        <f aca="false">H45-H46-H47-H48</f>
        <v>56008.2198137274</v>
      </c>
      <c r="I49" s="45" t="n">
        <f aca="false">I45-I46-I47-I48</f>
        <v>56157.6017686813</v>
      </c>
      <c r="J49" s="45" t="n">
        <f aca="false">J45-J46-J47-J48</f>
        <v>56310.3732168695</v>
      </c>
      <c r="K49" s="45" t="n">
        <f aca="false">K45-K46-K47-K48</f>
        <v>56466.5917796769</v>
      </c>
      <c r="L49" s="45" t="n">
        <f aca="false">L45-L46-L47-L48</f>
        <v>59146.316058052</v>
      </c>
      <c r="M49" s="44" t="n">
        <f aca="false">M45-M46-M47-M48</f>
        <v>59309.6056491595</v>
      </c>
      <c r="N49" s="44" t="n">
        <f aca="false">N45-N46-N47-N48</f>
        <v>59476.5211633158</v>
      </c>
    </row>
    <row r="50" customFormat="false" ht="15.75" hidden="false" customHeight="false" outlineLevel="0" collapsed="false">
      <c r="B50" s="46" t="s">
        <v>46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</row>
  </sheetData>
  <mergeCells count="1">
    <mergeCell ref="B50:L5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C000"/>
    <pageSetUpPr fitToPage="false"/>
  </sheetPr>
  <dimension ref="A1:N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3" activeCellId="0" sqref="A23"/>
    </sheetView>
  </sheetViews>
  <sheetFormatPr defaultColWidth="10.6015625" defaultRowHeight="15.7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11.62"/>
    <col collapsed="false" customWidth="true" hidden="false" outlineLevel="0" max="9" min="9" style="0" width="13.13"/>
    <col collapsed="false" customWidth="true" hidden="false" outlineLevel="0" max="12" min="10" style="0" width="11.87"/>
  </cols>
  <sheetData>
    <row r="1" s="13" customFormat="true" ht="21" hidden="false" customHeight="false" outlineLevel="0" collapsed="false">
      <c r="A1" s="11" t="s">
        <v>7</v>
      </c>
      <c r="B1" s="12" t="n">
        <v>2020</v>
      </c>
      <c r="C1" s="12" t="n">
        <v>2021</v>
      </c>
      <c r="D1" s="12" t="n">
        <v>2022</v>
      </c>
      <c r="E1" s="12" t="n">
        <v>2023</v>
      </c>
      <c r="F1" s="12" t="n">
        <v>2024</v>
      </c>
      <c r="G1" s="12" t="n">
        <v>2025</v>
      </c>
      <c r="H1" s="12" t="n">
        <v>2026</v>
      </c>
      <c r="I1" s="12" t="n">
        <v>2027</v>
      </c>
      <c r="J1" s="12" t="n">
        <v>2028</v>
      </c>
      <c r="K1" s="12" t="n">
        <v>2029</v>
      </c>
      <c r="L1" s="12" t="n">
        <v>2030</v>
      </c>
      <c r="M1" s="12" t="n">
        <v>2031</v>
      </c>
      <c r="N1" s="12" t="n">
        <v>2032</v>
      </c>
    </row>
    <row r="2" s="17" customFormat="true" ht="18.6" hidden="false" customHeight="true" outlineLevel="0" collapsed="false">
      <c r="A2" s="14" t="s">
        <v>47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7"/>
      <c r="N2" s="47"/>
    </row>
    <row r="3" customFormat="false" ht="15.75" hidden="false" customHeight="false" outlineLevel="0" collapsed="false">
      <c r="A3" s="18" t="s">
        <v>48</v>
      </c>
      <c r="B3" s="19" t="n">
        <f aca="false">'Bâtiments et Travaux'!B9</f>
        <v>555900</v>
      </c>
      <c r="C3" s="19" t="n">
        <f aca="false">B3+'Bâtiments et Travaux'!C9</f>
        <v>570900</v>
      </c>
      <c r="D3" s="19" t="n">
        <f aca="false">C3+'Bâtiments et Travaux'!D9</f>
        <v>590900</v>
      </c>
      <c r="E3" s="19" t="n">
        <f aca="false">D3+'Bâtiments et Travaux'!F9</f>
        <v>610900</v>
      </c>
      <c r="F3" s="19" t="n">
        <f aca="false">E3+'Bâtiments et Travaux'!G9</f>
        <v>610900</v>
      </c>
      <c r="G3" s="19" t="n">
        <f aca="false">F3+'Bâtiments et Travaux'!H9</f>
        <v>610900</v>
      </c>
      <c r="H3" s="19" t="n">
        <f aca="false">G3+'Bâtiments et Travaux'!I9</f>
        <v>610900</v>
      </c>
      <c r="I3" s="19" t="n">
        <f aca="false">H3+'Bâtiments et Travaux'!J9</f>
        <v>610900</v>
      </c>
      <c r="J3" s="19" t="n">
        <f aca="false">I3+'Bâtiments et Travaux'!K9</f>
        <v>610900</v>
      </c>
      <c r="K3" s="19" t="n">
        <f aca="false">J3+'Bâtiments et Travaux'!L9</f>
        <v>610900</v>
      </c>
      <c r="L3" s="19" t="n">
        <f aca="false">K3+'Bâtiments et Travaux'!M9</f>
        <v>610900</v>
      </c>
      <c r="M3" s="19" t="n">
        <f aca="false">L3+'Bâtiments et Travaux'!N9</f>
        <v>610900</v>
      </c>
      <c r="N3" s="19" t="n">
        <f aca="false">M3+'Bâtiments et Travaux'!O9</f>
        <v>610900</v>
      </c>
    </row>
    <row r="4" customFormat="false" ht="15.75" hidden="false" customHeight="false" outlineLevel="0" collapsed="false">
      <c r="A4" s="18" t="s">
        <v>49</v>
      </c>
      <c r="B4" s="34" t="n">
        <f aca="false">-'Compte de résultats Asso'!B31</f>
        <v>-13863.3333333333</v>
      </c>
      <c r="C4" s="34" t="n">
        <f aca="false">B4-'Compte de résultats Asso'!C31</f>
        <v>-28226.6666666667</v>
      </c>
      <c r="D4" s="34" t="n">
        <f aca="false">C4-'Compte de résultats Asso'!D31</f>
        <v>-43256.6666666667</v>
      </c>
      <c r="E4" s="34" t="n">
        <f aca="false">D4-'Compte de résultats Asso'!E31</f>
        <v>-58953.3333333333</v>
      </c>
      <c r="F4" s="34" t="n">
        <f aca="false">E4-'Compte de résultats Asso'!F31</f>
        <v>-75316.6666666667</v>
      </c>
      <c r="G4" s="34" t="n">
        <f aca="false">F4-'Compte de résultats Asso'!G31</f>
        <v>-91680</v>
      </c>
      <c r="H4" s="34" t="n">
        <f aca="false">G4-'Compte de résultats Asso'!H31</f>
        <v>-108043.333333333</v>
      </c>
      <c r="I4" s="34" t="n">
        <f aca="false">H4-'Compte de résultats Asso'!I31</f>
        <v>-124406.666666667</v>
      </c>
      <c r="J4" s="34" t="n">
        <f aca="false">I4-'Compte de résultats Asso'!J31</f>
        <v>-140770</v>
      </c>
      <c r="K4" s="34" t="n">
        <f aca="false">J4-'Compte de résultats Asso'!K31</f>
        <v>-157133.333333333</v>
      </c>
      <c r="L4" s="34" t="n">
        <f aca="false">K4-'Compte de résultats Asso'!L31</f>
        <v>-173496.666666667</v>
      </c>
      <c r="M4" s="34" t="n">
        <f aca="false">L4-'Compte de résultats Asso'!M31</f>
        <v>-189860</v>
      </c>
      <c r="N4" s="34" t="n">
        <f aca="false">M4-'Compte de résultats Asso'!N31</f>
        <v>-206223.333333333</v>
      </c>
    </row>
    <row r="5" s="50" customFormat="true" ht="15.75" hidden="false" customHeight="false" outlineLevel="0" collapsed="false">
      <c r="A5" s="48" t="s">
        <v>50</v>
      </c>
      <c r="B5" s="49" t="n">
        <f aca="false">B29-B3-B4</f>
        <v>10054</v>
      </c>
      <c r="C5" s="49" t="n">
        <f aca="false">C29-C3-C4</f>
        <v>-29535.9282595613</v>
      </c>
      <c r="D5" s="49" t="n">
        <f aca="false">D29-D3-D4</f>
        <v>-101372.793081415</v>
      </c>
      <c r="E5" s="49" t="n">
        <f aca="false">E29-E3-E4</f>
        <v>-100189.875720452</v>
      </c>
      <c r="F5" s="49" t="n">
        <f aca="false">F29-F3-F4</f>
        <v>-106620.456546232</v>
      </c>
      <c r="G5" s="49" t="n">
        <f aca="false">G29-G3-G4</f>
        <v>-65026.386456502</v>
      </c>
      <c r="H5" s="49" t="n">
        <f aca="false">H29-H3-H4</f>
        <v>-44979.03924284</v>
      </c>
      <c r="I5" s="49" t="n">
        <f aca="false">I29-I3-I4</f>
        <v>-23311.6925274726</v>
      </c>
      <c r="J5" s="49" t="n">
        <f aca="false">J29-J3-J4</f>
        <v>-1690.95631887106</v>
      </c>
      <c r="K5" s="49" t="n">
        <f aca="false">K29-K3-K4</f>
        <v>26216.5603376831</v>
      </c>
      <c r="L5" s="49" t="n">
        <f aca="false">L29-L3-L4</f>
        <v>49597.5827098049</v>
      </c>
      <c r="M5" s="49" t="n">
        <f aca="false">M29-M3-M4</f>
        <v>72932.1703946591</v>
      </c>
      <c r="N5" s="49" t="n">
        <f aca="false">N29-N3-N4</f>
        <v>98148.9554311336</v>
      </c>
    </row>
    <row r="6" customFormat="false" ht="15.75" hidden="false" customHeight="false" outlineLevel="0" collapsed="false">
      <c r="A6" s="23" t="s">
        <v>51</v>
      </c>
      <c r="B6" s="24" t="n">
        <f aca="false">SUM(B3:B5)</f>
        <v>552090.666666667</v>
      </c>
      <c r="C6" s="25" t="n">
        <f aca="false">SUM(C3:C5)</f>
        <v>513137.405073772</v>
      </c>
      <c r="D6" s="25" t="n">
        <f aca="false">SUM(D3:D5)</f>
        <v>446270.540251919</v>
      </c>
      <c r="E6" s="25" t="n">
        <f aca="false">SUM(E3:E5)</f>
        <v>451756.790946215</v>
      </c>
      <c r="F6" s="25" t="n">
        <f aca="false">SUM(F3:F5)</f>
        <v>428962.876787101</v>
      </c>
      <c r="G6" s="25" t="n">
        <f aca="false">SUM(G3:G5)</f>
        <v>454193.613543498</v>
      </c>
      <c r="H6" s="25" t="n">
        <f aca="false">SUM(H3:H5)</f>
        <v>457877.627423827</v>
      </c>
      <c r="I6" s="25" t="n">
        <f aca="false">SUM(I3:I5)</f>
        <v>463181.640805861</v>
      </c>
      <c r="J6" s="25" t="n">
        <f aca="false">SUM(J3:J5)</f>
        <v>468439.043681129</v>
      </c>
      <c r="K6" s="25" t="n">
        <f aca="false">SUM(K3:K5)</f>
        <v>479983.22700435</v>
      </c>
      <c r="L6" s="25" t="n">
        <f aca="false">SUM(L3:L5)</f>
        <v>487000.916043138</v>
      </c>
      <c r="M6" s="25" t="n">
        <f aca="false">SUM(M3:M5)</f>
        <v>493972.170394659</v>
      </c>
      <c r="N6" s="25" t="n">
        <f aca="false">SUM(N3:N5)</f>
        <v>502825.6220978</v>
      </c>
    </row>
    <row r="8" s="17" customFormat="true" ht="18.6" hidden="false" customHeight="true" outlineLevel="0" collapsed="false">
      <c r="A8" s="14" t="s">
        <v>52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47"/>
      <c r="N8" s="47"/>
    </row>
    <row r="9" customFormat="false" ht="15.75" hidden="false" customHeight="false" outlineLevel="0" collapsed="false">
      <c r="A9" s="51" t="s">
        <v>53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customFormat="false" ht="15.75" hidden="false" customHeight="false" outlineLevel="0" collapsed="false">
      <c r="A10" s="53" t="s">
        <v>54</v>
      </c>
      <c r="B10" s="54" t="n">
        <v>0</v>
      </c>
      <c r="C10" s="54" t="n">
        <f aca="false">B11+B10</f>
        <v>-23909.3333333333</v>
      </c>
      <c r="D10" s="54" t="n">
        <f aca="false">C11+C10</f>
        <v>-27262.4644485461</v>
      </c>
      <c r="E10" s="54" t="n">
        <f aca="false">D11+D10</f>
        <v>-16348.9965745968</v>
      </c>
      <c r="F10" s="54" t="n">
        <f aca="false">E11+E10</f>
        <v>5434.18580466345</v>
      </c>
      <c r="G10" s="54" t="n">
        <f aca="false">F11+F10</f>
        <v>41790.2511691584</v>
      </c>
      <c r="H10" s="54" t="n">
        <f aca="false">G11+G10</f>
        <v>79789.0885296371</v>
      </c>
      <c r="I10" s="54" t="n">
        <f aca="false">H11+H10</f>
        <v>119433.975010031</v>
      </c>
      <c r="J10" s="54" t="n">
        <f aca="false">I11+I10</f>
        <v>159228.243445379</v>
      </c>
      <c r="K10" s="54" t="n">
        <f aca="false">J11+J10</f>
        <v>199175.283328915</v>
      </c>
      <c r="L10" s="54" t="n">
        <f aca="false">K11+K10</f>
        <v>239278.541775259</v>
      </c>
      <c r="M10" s="54" t="n">
        <f aca="false">L11+L10</f>
        <v>282061.524499978</v>
      </c>
      <c r="N10" s="54" t="n">
        <f aca="false">M11+M10</f>
        <v>325007.796815804</v>
      </c>
    </row>
    <row r="11" customFormat="false" ht="15.75" hidden="false" customHeight="false" outlineLevel="0" collapsed="false">
      <c r="A11" s="55" t="s">
        <v>55</v>
      </c>
      <c r="B11" s="54" t="n">
        <f aca="false">'Compte de résultats Asso'!B42</f>
        <v>-23909.3333333333</v>
      </c>
      <c r="C11" s="54" t="n">
        <f aca="false">'Compte de résultats Asso'!C42</f>
        <v>-3353.13111521274</v>
      </c>
      <c r="D11" s="54" t="n">
        <f aca="false">'Compte de résultats Asso'!D42</f>
        <v>10913.4678739492</v>
      </c>
      <c r="E11" s="54" t="n">
        <f aca="false">'Compte de résultats Asso'!E42</f>
        <v>21783.1823792603</v>
      </c>
      <c r="F11" s="54" t="n">
        <f aca="false">'Compte de résultats Asso'!F42</f>
        <v>36356.065364495</v>
      </c>
      <c r="G11" s="54" t="n">
        <f aca="false">'Compte de résultats Asso'!G42</f>
        <v>37998.8373604787</v>
      </c>
      <c r="H11" s="54" t="n">
        <f aca="false">'Compte de résultats Asso'!H42</f>
        <v>39644.886480394</v>
      </c>
      <c r="I11" s="54" t="n">
        <f aca="false">'Compte de résultats Asso'!I42</f>
        <v>39794.268435348</v>
      </c>
      <c r="J11" s="54" t="n">
        <f aca="false">'Compte de résultats Asso'!J42</f>
        <v>39947.0398835362</v>
      </c>
      <c r="K11" s="54" t="n">
        <f aca="false">'Compte de résultats Asso'!K42</f>
        <v>40103.2584463436</v>
      </c>
      <c r="L11" s="54" t="n">
        <f aca="false">'Compte de résultats Asso'!L42</f>
        <v>42782.9827247187</v>
      </c>
      <c r="M11" s="54" t="n">
        <f aca="false">'Compte de résultats Asso'!M42</f>
        <v>42946.2723158261</v>
      </c>
      <c r="N11" s="54" t="n">
        <f aca="false">'Compte de résultats Asso'!N42</f>
        <v>43113.1878299824</v>
      </c>
    </row>
    <row r="12" s="58" customFormat="true" ht="15.75" hidden="false" customHeight="false" outlineLevel="0" collapsed="false">
      <c r="A12" s="56" t="s">
        <v>56</v>
      </c>
      <c r="B12" s="57" t="n">
        <v>50000</v>
      </c>
      <c r="C12" s="57" t="n">
        <f aca="false">B12-10000</f>
        <v>40000</v>
      </c>
      <c r="D12" s="57" t="n">
        <f aca="false">C12-10000</f>
        <v>30000</v>
      </c>
      <c r="E12" s="57" t="n">
        <f aca="false">D12-10000</f>
        <v>20000</v>
      </c>
      <c r="F12" s="57" t="n">
        <f aca="false">E12-10000</f>
        <v>10000</v>
      </c>
      <c r="G12" s="57"/>
      <c r="H12" s="57"/>
      <c r="I12" s="57"/>
      <c r="J12" s="57"/>
      <c r="K12" s="57"/>
      <c r="L12" s="57"/>
      <c r="M12" s="57"/>
      <c r="N12" s="57"/>
    </row>
    <row r="13" customFormat="false" ht="15" hidden="false" customHeight="true" outlineLevel="0" collapsed="false">
      <c r="A13" s="59" t="s">
        <v>57</v>
      </c>
      <c r="B13" s="60" t="n">
        <v>8000</v>
      </c>
      <c r="C13" s="60" t="n">
        <v>8000</v>
      </c>
      <c r="D13" s="60" t="n">
        <v>8000</v>
      </c>
      <c r="E13" s="60" t="n">
        <v>8000</v>
      </c>
      <c r="F13" s="60" t="n">
        <v>8000</v>
      </c>
      <c r="G13" s="60" t="n">
        <v>8000</v>
      </c>
      <c r="H13" s="60" t="n">
        <v>8000</v>
      </c>
      <c r="I13" s="60" t="n">
        <v>8000</v>
      </c>
      <c r="J13" s="60" t="n">
        <v>8000</v>
      </c>
      <c r="K13" s="60" t="n">
        <v>8000</v>
      </c>
      <c r="L13" s="60" t="n">
        <v>8000</v>
      </c>
      <c r="M13" s="60" t="n">
        <v>8000</v>
      </c>
      <c r="N13" s="60" t="n">
        <v>8000</v>
      </c>
    </row>
    <row r="14" customFormat="false" ht="15.75" hidden="false" customHeight="false" outlineLevel="0" collapsed="false">
      <c r="A14" s="56" t="s">
        <v>58</v>
      </c>
      <c r="B14" s="57" t="n">
        <v>80000</v>
      </c>
      <c r="C14" s="57" t="n">
        <v>60000</v>
      </c>
      <c r="D14" s="57" t="n">
        <v>40000</v>
      </c>
      <c r="E14" s="57" t="n">
        <v>20000</v>
      </c>
      <c r="F14" s="57"/>
      <c r="G14" s="60" t="n">
        <v>0</v>
      </c>
      <c r="H14" s="60"/>
      <c r="I14" s="60"/>
      <c r="J14" s="60"/>
      <c r="K14" s="60"/>
      <c r="L14" s="60"/>
      <c r="M14" s="60"/>
      <c r="N14" s="60"/>
    </row>
    <row r="15" customFormat="false" ht="15.75" hidden="false" customHeight="false" outlineLevel="0" collapsed="false">
      <c r="A15" s="59" t="s">
        <v>59</v>
      </c>
      <c r="B15" s="60" t="n">
        <v>8000</v>
      </c>
      <c r="C15" s="60" t="n">
        <v>8000</v>
      </c>
      <c r="D15" s="60" t="n">
        <v>4000</v>
      </c>
      <c r="E15" s="60" t="n">
        <v>0</v>
      </c>
      <c r="F15" s="60"/>
      <c r="G15" s="60"/>
      <c r="H15" s="60"/>
      <c r="I15" s="60"/>
      <c r="J15" s="60"/>
      <c r="K15" s="60"/>
      <c r="L15" s="60"/>
      <c r="M15" s="60"/>
      <c r="N15" s="60"/>
    </row>
    <row r="16" customFormat="false" ht="15.75" hidden="false" customHeight="false" outlineLevel="0" collapsed="false">
      <c r="A16" s="59" t="s">
        <v>60</v>
      </c>
      <c r="B16" s="60" t="n">
        <v>8000</v>
      </c>
      <c r="C16" s="60" t="n">
        <v>8000</v>
      </c>
      <c r="D16" s="60" t="n">
        <v>8000</v>
      </c>
      <c r="E16" s="60" t="n">
        <f aca="false">D16-1/6*8000</f>
        <v>6666.66666666667</v>
      </c>
      <c r="F16" s="60" t="n">
        <f aca="false">E16-1/6*8000</f>
        <v>5333.33333333333</v>
      </c>
      <c r="G16" s="60" t="n">
        <f aca="false">F16-1/6*8000</f>
        <v>4000</v>
      </c>
      <c r="H16" s="60" t="n">
        <f aca="false">G16-1/6*8000</f>
        <v>2666.66666666667</v>
      </c>
      <c r="I16" s="60" t="n">
        <f aca="false">H16-1/6*8000</f>
        <v>1333.33333333333</v>
      </c>
      <c r="J16" s="60" t="n">
        <f aca="false">I16-1/6*8000</f>
        <v>0</v>
      </c>
      <c r="K16" s="60"/>
      <c r="L16" s="60"/>
      <c r="M16" s="60"/>
      <c r="N16" s="60"/>
    </row>
    <row r="17" customFormat="false" ht="15.75" hidden="false" customHeight="false" outlineLevel="0" collapsed="false">
      <c r="A17" s="59" t="s">
        <v>61</v>
      </c>
      <c r="B17" s="60" t="n">
        <v>4000</v>
      </c>
      <c r="C17" s="60" t="n">
        <v>4000</v>
      </c>
      <c r="D17" s="60" t="n">
        <v>4000</v>
      </c>
      <c r="E17" s="60" t="n">
        <v>3000</v>
      </c>
      <c r="F17" s="60" t="n">
        <v>2000</v>
      </c>
      <c r="G17" s="60" t="n">
        <v>1000</v>
      </c>
      <c r="H17" s="60" t="n">
        <v>0</v>
      </c>
      <c r="I17" s="60"/>
      <c r="J17" s="60"/>
      <c r="K17" s="60"/>
      <c r="L17" s="60"/>
      <c r="M17" s="60"/>
      <c r="N17" s="60"/>
    </row>
    <row r="18" customFormat="false" ht="15.75" hidden="false" customHeight="false" outlineLevel="0" collapsed="false">
      <c r="A18" s="59" t="s">
        <v>62</v>
      </c>
      <c r="B18" s="60" t="n">
        <v>8000</v>
      </c>
      <c r="C18" s="60" t="n">
        <v>8000</v>
      </c>
      <c r="D18" s="60" t="n">
        <f aca="false">C18-1000</f>
        <v>7000</v>
      </c>
      <c r="E18" s="60" t="n">
        <f aca="false">D18-1000</f>
        <v>6000</v>
      </c>
      <c r="F18" s="60" t="n">
        <f aca="false">E18-1000</f>
        <v>5000</v>
      </c>
      <c r="G18" s="60" t="n">
        <f aca="false">F18-1000</f>
        <v>4000</v>
      </c>
      <c r="H18" s="60" t="n">
        <f aca="false">G18-1000</f>
        <v>3000</v>
      </c>
      <c r="I18" s="60" t="n">
        <f aca="false">H18-1000</f>
        <v>2000</v>
      </c>
      <c r="J18" s="60" t="n">
        <f aca="false">I18-1000</f>
        <v>1000</v>
      </c>
      <c r="K18" s="60" t="n">
        <f aca="false">J18-1000</f>
        <v>0</v>
      </c>
      <c r="L18" s="60"/>
      <c r="M18" s="60"/>
      <c r="N18" s="60"/>
    </row>
    <row r="19" customFormat="false" ht="15.75" hidden="false" customHeight="false" outlineLevel="0" collapsed="false">
      <c r="A19" s="59" t="s">
        <v>63</v>
      </c>
      <c r="B19" s="60" t="n">
        <v>40000</v>
      </c>
      <c r="C19" s="60" t="n">
        <v>20000</v>
      </c>
      <c r="D19" s="60" t="n">
        <v>0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customFormat="false" ht="15.75" hidden="false" customHeight="false" outlineLevel="0" collapsed="false">
      <c r="A20" s="59" t="s">
        <v>64</v>
      </c>
      <c r="B20" s="60" t="n">
        <v>5000</v>
      </c>
      <c r="C20" s="60" t="n">
        <v>5000</v>
      </c>
      <c r="D20" s="60" t="n">
        <v>5000</v>
      </c>
      <c r="E20" s="60" t="n">
        <v>5000</v>
      </c>
      <c r="F20" s="60" t="n">
        <f aca="false">E20-5000/3</f>
        <v>3333.33333333333</v>
      </c>
      <c r="G20" s="60" t="n">
        <f aca="false">F20-5000/3</f>
        <v>1666.66666666667</v>
      </c>
      <c r="H20" s="60" t="n">
        <f aca="false">G20-5000/3</f>
        <v>0</v>
      </c>
      <c r="I20" s="60"/>
      <c r="J20" s="60"/>
      <c r="K20" s="60"/>
      <c r="L20" s="60"/>
      <c r="M20" s="60"/>
      <c r="N20" s="60"/>
    </row>
    <row r="21" customFormat="false" ht="15.75" hidden="false" customHeight="false" outlineLevel="0" collapsed="false">
      <c r="A21" s="59" t="s">
        <v>65</v>
      </c>
      <c r="B21" s="60"/>
      <c r="C21" s="60" t="n">
        <v>20000</v>
      </c>
      <c r="D21" s="60" t="n">
        <v>20000</v>
      </c>
      <c r="E21" s="60" t="n">
        <v>20000</v>
      </c>
      <c r="F21" s="60" t="n">
        <v>20000</v>
      </c>
      <c r="G21" s="60" t="n">
        <f aca="false">F21-5000</f>
        <v>15000</v>
      </c>
      <c r="H21" s="60" t="n">
        <f aca="false">G21-5000</f>
        <v>10000</v>
      </c>
      <c r="I21" s="60" t="n">
        <f aca="false">H21-5000</f>
        <v>5000</v>
      </c>
      <c r="J21" s="60"/>
      <c r="K21" s="60"/>
      <c r="L21" s="60"/>
      <c r="M21" s="60"/>
      <c r="N21" s="60"/>
    </row>
    <row r="22" customFormat="false" ht="15.75" hidden="false" customHeight="false" outlineLevel="0" collapsed="false">
      <c r="A22" s="59" t="s">
        <v>66</v>
      </c>
      <c r="B22" s="60"/>
      <c r="C22" s="60" t="n">
        <v>10000</v>
      </c>
      <c r="D22" s="60" t="n">
        <v>10000</v>
      </c>
      <c r="E22" s="60" t="n">
        <v>10000</v>
      </c>
      <c r="F22" s="60" t="n">
        <v>10000</v>
      </c>
      <c r="G22" s="60" t="n">
        <f aca="false">F22-1/7*10000</f>
        <v>8571.42857142857</v>
      </c>
      <c r="H22" s="60" t="n">
        <f aca="false">G22-1/7*10000</f>
        <v>7142.85714285714</v>
      </c>
      <c r="I22" s="60" t="n">
        <f aca="false">H22-1/7*10000</f>
        <v>5714.28571428572</v>
      </c>
      <c r="J22" s="60" t="n">
        <f aca="false">I22-1/7*10000</f>
        <v>4285.71428571429</v>
      </c>
      <c r="K22" s="60" t="n">
        <f aca="false">J22-1/7*10000</f>
        <v>2857.14285714286</v>
      </c>
      <c r="L22" s="60" t="n">
        <f aca="false">K22-1/7*10000</f>
        <v>1428.57142857143</v>
      </c>
      <c r="M22" s="60" t="n">
        <f aca="false">L22-1/7*10000</f>
        <v>0</v>
      </c>
      <c r="N22" s="60"/>
    </row>
    <row r="23" customFormat="false" ht="15.75" hidden="false" customHeight="false" outlineLevel="0" collapsed="false">
      <c r="A23" s="59" t="s">
        <v>67</v>
      </c>
      <c r="B23" s="61"/>
      <c r="C23" s="61" t="n">
        <v>5000</v>
      </c>
      <c r="D23" s="61" t="n">
        <v>5000</v>
      </c>
      <c r="E23" s="61" t="n">
        <v>5000</v>
      </c>
      <c r="F23" s="61" t="n">
        <v>5000</v>
      </c>
      <c r="G23" s="61" t="n">
        <v>5000</v>
      </c>
      <c r="H23" s="61" t="n">
        <v>5000</v>
      </c>
      <c r="I23" s="61" t="n">
        <v>5000</v>
      </c>
      <c r="J23" s="61" t="n">
        <v>5000</v>
      </c>
      <c r="K23" s="61" t="n">
        <v>5000</v>
      </c>
      <c r="L23" s="61" t="n">
        <v>5000</v>
      </c>
      <c r="M23" s="61" t="n">
        <v>5000</v>
      </c>
      <c r="N23" s="61" t="n">
        <v>5000</v>
      </c>
    </row>
    <row r="24" customFormat="false" ht="15.75" hidden="false" customHeight="false" outlineLevel="0" collapsed="false">
      <c r="A24" s="59" t="s">
        <v>68</v>
      </c>
      <c r="B24" s="61"/>
      <c r="C24" s="61"/>
      <c r="D24" s="61"/>
      <c r="E24" s="61" t="n">
        <f aca="false">11000*4</f>
        <v>44000</v>
      </c>
      <c r="F24" s="61" t="n">
        <f aca="false">11000*4</f>
        <v>44000</v>
      </c>
      <c r="G24" s="61" t="n">
        <f aca="false">11000*4</f>
        <v>44000</v>
      </c>
      <c r="H24" s="61" t="n">
        <f aca="false">11000*4</f>
        <v>44000</v>
      </c>
      <c r="I24" s="61" t="n">
        <f aca="false">11000*4</f>
        <v>44000</v>
      </c>
      <c r="J24" s="61" t="n">
        <f aca="false">11000*4</f>
        <v>44000</v>
      </c>
      <c r="K24" s="61" t="n">
        <f aca="false">11000*4</f>
        <v>44000</v>
      </c>
      <c r="L24" s="61" t="n">
        <v>22000</v>
      </c>
      <c r="M24" s="61"/>
      <c r="N24" s="61"/>
    </row>
    <row r="25" customFormat="false" ht="15.75" hidden="false" customHeight="false" outlineLevel="0" collapsed="false">
      <c r="A25" s="59" t="s">
        <v>69</v>
      </c>
      <c r="B25" s="61"/>
      <c r="C25" s="61"/>
      <c r="D25" s="61"/>
      <c r="E25" s="61"/>
      <c r="F25" s="61"/>
      <c r="G25" s="61" t="n">
        <f aca="false">11000*3</f>
        <v>33000</v>
      </c>
      <c r="H25" s="61" t="n">
        <f aca="false">11000*3</f>
        <v>33000</v>
      </c>
      <c r="I25" s="61" t="n">
        <f aca="false">11000*3</f>
        <v>33000</v>
      </c>
      <c r="J25" s="61" t="n">
        <f aca="false">11000*3</f>
        <v>33000</v>
      </c>
      <c r="K25" s="61" t="n">
        <f aca="false">11000*3</f>
        <v>33000</v>
      </c>
      <c r="L25" s="61" t="n">
        <f aca="false">11000*3</f>
        <v>33000</v>
      </c>
      <c r="M25" s="61" t="n">
        <f aca="false">11000*3</f>
        <v>33000</v>
      </c>
      <c r="N25" s="61" t="n">
        <v>11500</v>
      </c>
    </row>
    <row r="26" customFormat="false" ht="15.75" hidden="false" customHeight="false" outlineLevel="0" collapsed="false">
      <c r="A26" s="59" t="s">
        <v>70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customFormat="false" ht="15.75" hidden="false" customHeight="false" outlineLevel="0" collapsed="false">
      <c r="A27" s="55" t="s">
        <v>71</v>
      </c>
      <c r="B27" s="54" t="n">
        <f aca="false">'Emprunt Oasis'!M20-'Emprunt Oasis'!C17</f>
        <v>115000</v>
      </c>
      <c r="C27" s="54" t="n">
        <f aca="false">B27-'Emprunt Oasis'!D17</f>
        <v>105000</v>
      </c>
      <c r="D27" s="54" t="n">
        <f aca="false">C27-'Emprunt Oasis'!E17</f>
        <v>93000</v>
      </c>
      <c r="E27" s="54" t="n">
        <f aca="false">D27-'Emprunt Oasis'!F17</f>
        <v>81000</v>
      </c>
      <c r="F27" s="54" t="n">
        <f aca="false">E27-'Emprunt Oasis'!G17</f>
        <v>68000</v>
      </c>
      <c r="G27" s="54" t="n">
        <f aca="false">F27-'Emprunt Oasis'!H17</f>
        <v>55000</v>
      </c>
      <c r="H27" s="54" t="n">
        <f aca="false">G27-'Emprunt Oasis'!I17</f>
        <v>42000</v>
      </c>
      <c r="I27" s="54" t="n">
        <f aca="false">H27-'Emprunt Oasis'!J17</f>
        <v>28000</v>
      </c>
      <c r="J27" s="54" t="n">
        <f aca="false">I27-'Emprunt Oasis'!K17</f>
        <v>14000</v>
      </c>
      <c r="K27" s="54" t="n">
        <f aca="false">J27-'Emprunt Oasis'!L17</f>
        <v>0</v>
      </c>
      <c r="L27" s="54" t="n">
        <f aca="false">K27-'Emprunt Oasis'!M17</f>
        <v>0</v>
      </c>
      <c r="M27" s="54" t="n">
        <f aca="false">L27-'Emprunt Oasis'!N17</f>
        <v>0</v>
      </c>
      <c r="N27" s="54"/>
    </row>
    <row r="28" customFormat="false" ht="15.75" hidden="false" customHeight="false" outlineLevel="0" collapsed="false">
      <c r="A28" s="62" t="s">
        <v>72</v>
      </c>
      <c r="B28" s="63" t="n">
        <f aca="false">'Emprunt banque'!A4</f>
        <v>250000</v>
      </c>
      <c r="C28" s="63" t="n">
        <f aca="false">B28-'Emprunt banque'!E5</f>
        <v>239399.869522318</v>
      </c>
      <c r="D28" s="63" t="n">
        <f aca="false">C28-'Emprunt banque'!F5</f>
        <v>228619.536826516</v>
      </c>
      <c r="E28" s="63" t="n">
        <f aca="false">D28-'Emprunt banque'!G5</f>
        <v>217655.938474885</v>
      </c>
      <c r="F28" s="63" t="n">
        <f aca="false">E28-'Emprunt banque'!H5</f>
        <v>206505.958951276</v>
      </c>
      <c r="G28" s="63" t="n">
        <f aca="false">F28-'Emprunt banque'!I5</f>
        <v>195166.429775766</v>
      </c>
      <c r="H28" s="63" t="n">
        <f aca="false">G28-'Emprunt banque'!J5</f>
        <v>183634.128604272</v>
      </c>
      <c r="I28" s="63" t="n">
        <f aca="false">H28-'Emprunt banque'!K5</f>
        <v>171905.778312863</v>
      </c>
      <c r="J28" s="63" t="n">
        <f aca="false">I28-'Emprunt banque'!L5</f>
        <v>159978.046066499</v>
      </c>
      <c r="K28" s="63" t="n">
        <f aca="false">J28-'Emprunt banque'!M5</f>
        <v>147847.542371948</v>
      </c>
      <c r="L28" s="63" t="n">
        <f aca="false">K28-'Emprunt banque'!N5</f>
        <v>135510.820114589</v>
      </c>
      <c r="M28" s="63" t="n">
        <f aca="false">L28-'Emprunt banque'!O5</f>
        <v>122964.373578855</v>
      </c>
      <c r="N28" s="63" t="n">
        <f aca="false">M28-'Emprunt banque'!P5</f>
        <v>110204.637452014</v>
      </c>
    </row>
    <row r="29" customFormat="false" ht="15.75" hidden="false" customHeight="false" outlineLevel="0" collapsed="false">
      <c r="A29" s="23" t="s">
        <v>73</v>
      </c>
      <c r="B29" s="25" t="n">
        <f aca="false">SUM(B9:B28)</f>
        <v>552090.666666667</v>
      </c>
      <c r="C29" s="25" t="n">
        <f aca="false">SUM(C9:C28)</f>
        <v>513137.405073772</v>
      </c>
      <c r="D29" s="25" t="n">
        <f aca="false">SUM(D9:D28)</f>
        <v>446270.540251919</v>
      </c>
      <c r="E29" s="25" t="n">
        <f aca="false">SUM(E9:E28)</f>
        <v>451756.790946215</v>
      </c>
      <c r="F29" s="25" t="n">
        <f aca="false">SUM(F9:F28)</f>
        <v>428962.876787101</v>
      </c>
      <c r="G29" s="25" t="n">
        <f aca="false">SUM(G9:G28)</f>
        <v>454193.613543498</v>
      </c>
      <c r="H29" s="25" t="n">
        <f aca="false">SUM(H9:H28)</f>
        <v>457877.627423827</v>
      </c>
      <c r="I29" s="25" t="n">
        <f aca="false">SUM(I9:I28)</f>
        <v>463181.640805861</v>
      </c>
      <c r="J29" s="25" t="n">
        <f aca="false">SUM(J9:J28)</f>
        <v>468439.043681129</v>
      </c>
      <c r="K29" s="25" t="n">
        <f aca="false">SUM(K9:K28)</f>
        <v>479983.22700435</v>
      </c>
      <c r="L29" s="25" t="n">
        <f aca="false">SUM(L9:L28)</f>
        <v>487000.916043138</v>
      </c>
      <c r="M29" s="25" t="n">
        <f aca="false">SUM(M9:M28)</f>
        <v>493972.170394659</v>
      </c>
      <c r="N29" s="25" t="n">
        <f aca="false">SUM(N9:N28)</f>
        <v>502825.6220978</v>
      </c>
    </row>
    <row r="35" customFormat="false" ht="15.75" hidden="false" customHeight="false" outlineLevel="0" collapsed="false">
      <c r="E35" s="64"/>
      <c r="F35" s="65"/>
      <c r="G35" s="65"/>
      <c r="H35" s="65"/>
      <c r="I35" s="65"/>
      <c r="J35" s="65"/>
      <c r="K35" s="65"/>
      <c r="L35" s="65"/>
      <c r="M35" s="65"/>
      <c r="N35" s="65"/>
    </row>
    <row r="36" customFormat="false" ht="15.75" hidden="false" customHeight="false" outlineLevel="0" collapsed="false"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customFormat="false" ht="15.75" hidden="false" customHeight="false" outlineLevel="0" collapsed="false">
      <c r="F37" s="64"/>
      <c r="G37" s="65"/>
      <c r="H37" s="65"/>
      <c r="I37" s="65"/>
      <c r="J37" s="65"/>
      <c r="K37" s="65"/>
      <c r="L37" s="65"/>
      <c r="M37" s="65"/>
      <c r="N37" s="6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DC3E6"/>
    <pageSetUpPr fitToPage="false"/>
  </sheetPr>
  <dimension ref="A1:P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ColWidth="10.6015625" defaultRowHeight="15.75" zeroHeight="false" outlineLevelRow="0" outlineLevelCol="0"/>
  <cols>
    <col collapsed="false" customWidth="true" hidden="false" outlineLevel="0" max="1" min="1" style="0" width="31.75"/>
    <col collapsed="false" customWidth="true" hidden="false" outlineLevel="0" max="5" min="5" style="0" width="10.26"/>
    <col collapsed="false" customWidth="true" hidden="false" outlineLevel="0" max="13" min="13" style="0" width="10"/>
    <col collapsed="false" customWidth="true" hidden="false" outlineLevel="0" max="257" min="257" style="0" width="31.75"/>
    <col collapsed="false" customWidth="true" hidden="false" outlineLevel="0" max="261" min="261" style="0" width="10.26"/>
    <col collapsed="false" customWidth="true" hidden="false" outlineLevel="0" max="269" min="269" style="0" width="10"/>
    <col collapsed="false" customWidth="true" hidden="false" outlineLevel="0" max="513" min="513" style="0" width="31.75"/>
    <col collapsed="false" customWidth="true" hidden="false" outlineLevel="0" max="517" min="517" style="0" width="10.26"/>
    <col collapsed="false" customWidth="true" hidden="false" outlineLevel="0" max="525" min="525" style="0" width="10"/>
    <col collapsed="false" customWidth="true" hidden="false" outlineLevel="0" max="769" min="769" style="0" width="31.75"/>
    <col collapsed="false" customWidth="true" hidden="false" outlineLevel="0" max="773" min="773" style="0" width="10.26"/>
    <col collapsed="false" customWidth="true" hidden="false" outlineLevel="0" max="781" min="781" style="0" width="10"/>
  </cols>
  <sheetData>
    <row r="1" customFormat="false" ht="18" hidden="false" customHeight="false" outlineLevel="0" collapsed="false">
      <c r="A1" s="66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="68" customFormat="true" ht="15.75" hidden="false" customHeight="false" outlineLevel="0" collapsed="false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="68" customFormat="true" ht="15.75" hidden="false" customHeight="false" outlineLevel="0" collapsed="false">
      <c r="A3" s="69" t="s">
        <v>75</v>
      </c>
      <c r="B3" s="69"/>
      <c r="C3" s="69"/>
      <c r="D3" s="69"/>
      <c r="E3" s="69"/>
      <c r="F3" s="67"/>
      <c r="G3" s="67"/>
      <c r="H3" s="67"/>
      <c r="I3" s="67"/>
      <c r="J3" s="67"/>
      <c r="K3" s="67"/>
      <c r="L3" s="67"/>
      <c r="M3" s="67"/>
    </row>
    <row r="4" customFormat="false" ht="15.75" hidden="false" customHeight="false" outlineLevel="0" collapsed="false">
      <c r="A4" s="70" t="s">
        <v>76</v>
      </c>
      <c r="B4" s="70"/>
      <c r="C4" s="70"/>
      <c r="D4" s="70"/>
      <c r="E4" s="70"/>
    </row>
    <row r="5" customFormat="false" ht="15.75" hidden="false" customHeight="false" outlineLevel="0" collapsed="false">
      <c r="A5" s="71"/>
      <c r="B5" s="72" t="s">
        <v>77</v>
      </c>
      <c r="C5" s="73" t="s">
        <v>78</v>
      </c>
      <c r="D5" s="73" t="s">
        <v>79</v>
      </c>
      <c r="E5" s="73" t="s">
        <v>80</v>
      </c>
      <c r="F5" s="73" t="s">
        <v>81</v>
      </c>
      <c r="G5" s="73" t="s">
        <v>82</v>
      </c>
      <c r="H5" s="73" t="s">
        <v>83</v>
      </c>
      <c r="I5" s="73" t="s">
        <v>84</v>
      </c>
      <c r="J5" s="73" t="s">
        <v>85</v>
      </c>
      <c r="K5" s="73" t="s">
        <v>86</v>
      </c>
      <c r="L5" s="73" t="s">
        <v>87</v>
      </c>
    </row>
    <row r="6" customFormat="false" ht="15.75" hidden="false" customHeight="false" outlineLevel="0" collapsed="false">
      <c r="A6" s="74" t="s">
        <v>88</v>
      </c>
      <c r="B6" s="75" t="n">
        <f aca="false">6000*1.2</f>
        <v>7200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7" customFormat="false" ht="15.75" hidden="false" customHeight="false" outlineLevel="0" collapsed="false">
      <c r="A7" s="76" t="s">
        <v>89</v>
      </c>
      <c r="B7" s="75"/>
      <c r="C7" s="75" t="n">
        <f aca="false">1.2*2100</f>
        <v>2520</v>
      </c>
      <c r="D7" s="75" t="n">
        <f aca="false">C7</f>
        <v>2520</v>
      </c>
      <c r="E7" s="75" t="n">
        <f aca="false">D7</f>
        <v>2520</v>
      </c>
      <c r="F7" s="75" t="n">
        <f aca="false">E7</f>
        <v>2520</v>
      </c>
      <c r="G7" s="75" t="n">
        <f aca="false">F7</f>
        <v>2520</v>
      </c>
      <c r="H7" s="75" t="n">
        <f aca="false">G7</f>
        <v>2520</v>
      </c>
      <c r="I7" s="75" t="n">
        <f aca="false">H7</f>
        <v>2520</v>
      </c>
      <c r="J7" s="75" t="n">
        <f aca="false">I7</f>
        <v>2520</v>
      </c>
      <c r="K7" s="75" t="n">
        <f aca="false">J7</f>
        <v>2520</v>
      </c>
      <c r="L7" s="75" t="n">
        <f aca="false">K7</f>
        <v>2520</v>
      </c>
      <c r="M7" s="77"/>
      <c r="N7" s="77"/>
      <c r="O7" s="77"/>
      <c r="P7" s="77"/>
    </row>
    <row r="8" customFormat="false" ht="15.75" hidden="false" customHeight="false" outlineLevel="0" collapsed="false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customFormat="false" ht="15.75" hidden="false" customHeight="false" outlineLevel="0" collapsed="false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customFormat="false" ht="15.75" hidden="false" customHeight="false" outlineLevel="0" collapsed="false">
      <c r="A10" s="78" t="s">
        <v>6</v>
      </c>
      <c r="B10" s="79" t="n">
        <f aca="false">SUM(B6:B9)</f>
        <v>7200</v>
      </c>
      <c r="C10" s="79" t="n">
        <f aca="false">SUM(C6:C9)</f>
        <v>2520</v>
      </c>
      <c r="D10" s="79" t="n">
        <f aca="false">SUM(D6:D9)</f>
        <v>2520</v>
      </c>
      <c r="E10" s="79" t="n">
        <f aca="false">SUM(E6:E9)</f>
        <v>2520</v>
      </c>
      <c r="F10" s="79" t="n">
        <f aca="false">SUM(F6:F9)</f>
        <v>2520</v>
      </c>
      <c r="G10" s="79" t="n">
        <f aca="false">SUM(G6:G9)</f>
        <v>2520</v>
      </c>
      <c r="H10" s="79" t="n">
        <f aca="false">SUM(H6:H9)</f>
        <v>2520</v>
      </c>
      <c r="I10" s="79" t="n">
        <f aca="false">SUM(I6:I9)</f>
        <v>2520</v>
      </c>
      <c r="J10" s="79" t="n">
        <f aca="false">SUM(J6:J9)</f>
        <v>2520</v>
      </c>
      <c r="K10" s="79" t="n">
        <f aca="false">SUM(K6:K9)</f>
        <v>2520</v>
      </c>
      <c r="L10" s="79" t="n">
        <f aca="false">SUM(L6:L9)</f>
        <v>2520</v>
      </c>
      <c r="M10" s="80" t="n">
        <f aca="false">SUM(B10:K10)</f>
        <v>29880</v>
      </c>
    </row>
    <row r="11" customFormat="false" ht="15.75" hidden="false" customHeight="false" outlineLevel="0" collapsed="false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customFormat="false" ht="15.75" hidden="false" customHeight="false" outlineLevel="0" collapsed="false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4" s="68" customFormat="true" ht="15.75" hidden="false" customHeight="false" outlineLevel="0" collapsed="false">
      <c r="A14" s="69" t="s">
        <v>90</v>
      </c>
      <c r="B14" s="69"/>
      <c r="C14" s="69"/>
      <c r="D14" s="69"/>
      <c r="E14" s="69"/>
      <c r="F14" s="67"/>
      <c r="G14" s="67"/>
      <c r="H14" s="67"/>
      <c r="I14" s="67"/>
      <c r="J14" s="67"/>
      <c r="K14" s="67"/>
      <c r="L14" s="67"/>
      <c r="M14" s="67"/>
    </row>
    <row r="15" customFormat="false" ht="15.75" hidden="false" customHeight="false" outlineLevel="0" collapsed="false">
      <c r="A15" s="70" t="s">
        <v>91</v>
      </c>
      <c r="B15" s="70"/>
      <c r="C15" s="70"/>
      <c r="D15" s="70"/>
      <c r="E15" s="70"/>
    </row>
    <row r="16" customFormat="false" ht="15.75" hidden="false" customHeight="false" outlineLevel="0" collapsed="false">
      <c r="A16" s="71"/>
      <c r="B16" s="72" t="s">
        <v>77</v>
      </c>
      <c r="C16" s="73" t="s">
        <v>78</v>
      </c>
      <c r="D16" s="73" t="s">
        <v>79</v>
      </c>
      <c r="E16" s="73" t="s">
        <v>80</v>
      </c>
      <c r="F16" s="73" t="s">
        <v>81</v>
      </c>
      <c r="G16" s="73" t="s">
        <v>82</v>
      </c>
      <c r="H16" s="73" t="s">
        <v>83</v>
      </c>
      <c r="I16" s="73" t="s">
        <v>84</v>
      </c>
      <c r="J16" s="73" t="s">
        <v>85</v>
      </c>
      <c r="K16" s="73" t="s">
        <v>86</v>
      </c>
      <c r="L16" s="73" t="s">
        <v>87</v>
      </c>
    </row>
    <row r="17" customFormat="false" ht="15.75" hidden="false" customHeight="false" outlineLevel="0" collapsed="false">
      <c r="A17" s="76" t="s">
        <v>92</v>
      </c>
      <c r="B17" s="75"/>
      <c r="C17" s="75" t="n">
        <v>5000</v>
      </c>
      <c r="D17" s="75" t="n">
        <v>10000</v>
      </c>
      <c r="E17" s="75" t="n">
        <v>12000</v>
      </c>
      <c r="F17" s="75" t="n">
        <f aca="false">E17</f>
        <v>12000</v>
      </c>
      <c r="G17" s="75" t="n">
        <v>13000</v>
      </c>
      <c r="H17" s="75" t="n">
        <v>13000</v>
      </c>
      <c r="I17" s="75" t="n">
        <v>13000</v>
      </c>
      <c r="J17" s="75" t="n">
        <v>14000</v>
      </c>
      <c r="K17" s="75" t="n">
        <v>14000</v>
      </c>
      <c r="L17" s="75" t="n">
        <v>14000</v>
      </c>
      <c r="M17" s="77"/>
      <c r="N17" s="77"/>
      <c r="O17" s="77"/>
      <c r="P17" s="77"/>
    </row>
    <row r="18" customFormat="false" ht="15.75" hidden="false" customHeight="false" outlineLevel="0" collapsed="false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customFormat="false" ht="15.75" hidden="false" customHeight="false" outlineLevel="0" collapsed="false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customFormat="false" ht="15.75" hidden="false" customHeight="false" outlineLevel="0" collapsed="false">
      <c r="A20" s="78" t="s">
        <v>6</v>
      </c>
      <c r="B20" s="79" t="n">
        <f aca="false">SUM(B17:B19)</f>
        <v>0</v>
      </c>
      <c r="C20" s="79" t="n">
        <f aca="false">SUM(C17:C19)</f>
        <v>5000</v>
      </c>
      <c r="D20" s="79" t="n">
        <f aca="false">SUM(D17:D19)</f>
        <v>10000</v>
      </c>
      <c r="E20" s="79" t="n">
        <f aca="false">SUM(E17:E19)</f>
        <v>12000</v>
      </c>
      <c r="F20" s="79" t="n">
        <f aca="false">SUM(F17:F19)</f>
        <v>12000</v>
      </c>
      <c r="G20" s="79" t="n">
        <f aca="false">SUM(G17:G19)</f>
        <v>13000</v>
      </c>
      <c r="H20" s="79" t="n">
        <f aca="false">SUM(H17:H19)</f>
        <v>13000</v>
      </c>
      <c r="I20" s="79" t="n">
        <f aca="false">SUM(I17:I19)</f>
        <v>13000</v>
      </c>
      <c r="J20" s="79" t="n">
        <f aca="false">SUM(J17:J19)</f>
        <v>14000</v>
      </c>
      <c r="K20" s="79" t="n">
        <f aca="false">SUM(K17:K19)</f>
        <v>14000</v>
      </c>
      <c r="L20" s="79" t="n">
        <f aca="false">SUM(L17:L19)</f>
        <v>14000</v>
      </c>
      <c r="M20" s="80" t="n">
        <f aca="false">SUM(B20:L20)</f>
        <v>120000</v>
      </c>
    </row>
    <row r="21" customFormat="false" ht="15.75" hidden="false" customHeight="false" outlineLevel="0" collapsed="false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</sheetData>
  <mergeCells count="7">
    <mergeCell ref="A1:M1"/>
    <mergeCell ref="A3:E3"/>
    <mergeCell ref="A4:E4"/>
    <mergeCell ref="M7:P7"/>
    <mergeCell ref="A14:E14"/>
    <mergeCell ref="A15:E15"/>
    <mergeCell ref="M17:P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DD7EE"/>
    <pageSetUpPr fitToPage="false"/>
  </sheetPr>
  <dimension ref="A1:Y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6015625" defaultRowHeight="15.75" zeroHeight="false" outlineLevelRow="0" outlineLevelCol="0"/>
  <sheetData>
    <row r="1" customFormat="false" ht="15.75" hidden="false" customHeight="false" outlineLevel="0" collapsed="false">
      <c r="B1" s="65"/>
    </row>
    <row r="2" customFormat="false" ht="15.75" hidden="false" customHeight="false" outlineLevel="0" collapsed="false">
      <c r="A2" s="82" t="s">
        <v>72</v>
      </c>
      <c r="B2" s="82"/>
      <c r="C2" s="82"/>
    </row>
    <row r="3" s="85" customFormat="true" ht="15.75" hidden="false" customHeight="false" outlineLevel="0" collapsed="false">
      <c r="A3" s="83" t="s">
        <v>93</v>
      </c>
      <c r="B3" s="83" t="s">
        <v>94</v>
      </c>
      <c r="C3" s="83" t="s">
        <v>95</v>
      </c>
      <c r="D3" s="83" t="s">
        <v>96</v>
      </c>
      <c r="E3" s="84" t="n">
        <v>1</v>
      </c>
      <c r="F3" s="84" t="n">
        <f aca="false">E3+1</f>
        <v>2</v>
      </c>
      <c r="G3" s="84" t="n">
        <f aca="false">F3+1</f>
        <v>3</v>
      </c>
      <c r="H3" s="84" t="n">
        <f aca="false">G3+1</f>
        <v>4</v>
      </c>
      <c r="I3" s="84" t="n">
        <f aca="false">H3+1</f>
        <v>5</v>
      </c>
      <c r="J3" s="84" t="n">
        <f aca="false">I3+1</f>
        <v>6</v>
      </c>
      <c r="K3" s="84" t="n">
        <f aca="false">J3+1</f>
        <v>7</v>
      </c>
      <c r="L3" s="84" t="n">
        <f aca="false">K3+1</f>
        <v>8</v>
      </c>
      <c r="M3" s="84" t="n">
        <f aca="false">L3+1</f>
        <v>9</v>
      </c>
      <c r="N3" s="84" t="n">
        <f aca="false">M3+1</f>
        <v>10</v>
      </c>
      <c r="O3" s="84" t="n">
        <f aca="false">N3+1</f>
        <v>11</v>
      </c>
      <c r="P3" s="84" t="n">
        <f aca="false">O3+1</f>
        <v>12</v>
      </c>
      <c r="Q3" s="84" t="n">
        <f aca="false">P3+1</f>
        <v>13</v>
      </c>
      <c r="R3" s="84" t="n">
        <f aca="false">Q3+1</f>
        <v>14</v>
      </c>
      <c r="S3" s="84" t="n">
        <f aca="false">R3+1</f>
        <v>15</v>
      </c>
      <c r="T3" s="84" t="n">
        <f aca="false">S3+1</f>
        <v>16</v>
      </c>
      <c r="U3" s="84" t="n">
        <f aca="false">T3+1</f>
        <v>17</v>
      </c>
      <c r="V3" s="84" t="n">
        <f aca="false">U3+1</f>
        <v>18</v>
      </c>
      <c r="W3" s="84" t="n">
        <f aca="false">V3+1</f>
        <v>19</v>
      </c>
      <c r="X3" s="84" t="n">
        <f aca="false">W3+1</f>
        <v>20</v>
      </c>
      <c r="Y3" s="84"/>
    </row>
    <row r="4" s="85" customFormat="true" ht="15.75" hidden="false" customHeight="false" outlineLevel="0" collapsed="false">
      <c r="A4" s="86" t="n">
        <v>250000</v>
      </c>
      <c r="B4" s="86" t="n">
        <v>20</v>
      </c>
      <c r="C4" s="87" t="n">
        <v>0.017</v>
      </c>
      <c r="D4" s="86" t="n">
        <f aca="false">-PMT(C4,B4,A4)</f>
        <v>14850.1304776819</v>
      </c>
      <c r="E4" s="88" t="n">
        <f aca="false">D4</f>
        <v>14850.1304776819</v>
      </c>
      <c r="F4" s="88" t="n">
        <f aca="false">E4</f>
        <v>14850.1304776819</v>
      </c>
      <c r="G4" s="88" t="n">
        <f aca="false">F4</f>
        <v>14850.1304776819</v>
      </c>
      <c r="H4" s="88" t="n">
        <f aca="false">G4</f>
        <v>14850.1304776819</v>
      </c>
      <c r="I4" s="88" t="n">
        <f aca="false">H4</f>
        <v>14850.1304776819</v>
      </c>
      <c r="J4" s="88" t="n">
        <f aca="false">I4</f>
        <v>14850.1304776819</v>
      </c>
      <c r="K4" s="88" t="n">
        <f aca="false">J4</f>
        <v>14850.1304776819</v>
      </c>
      <c r="L4" s="88" t="n">
        <f aca="false">K4</f>
        <v>14850.1304776819</v>
      </c>
      <c r="M4" s="88" t="n">
        <f aca="false">L4</f>
        <v>14850.1304776819</v>
      </c>
      <c r="N4" s="88" t="n">
        <f aca="false">M4</f>
        <v>14850.1304776819</v>
      </c>
      <c r="O4" s="88" t="n">
        <f aca="false">N4</f>
        <v>14850.1304776819</v>
      </c>
      <c r="P4" s="88" t="n">
        <f aca="false">O4</f>
        <v>14850.1304776819</v>
      </c>
      <c r="Q4" s="88" t="n">
        <f aca="false">P4</f>
        <v>14850.1304776819</v>
      </c>
      <c r="R4" s="88" t="n">
        <f aca="false">Q4</f>
        <v>14850.1304776819</v>
      </c>
      <c r="S4" s="88" t="n">
        <f aca="false">R4</f>
        <v>14850.1304776819</v>
      </c>
      <c r="T4" s="88" t="n">
        <f aca="false">S4</f>
        <v>14850.1304776819</v>
      </c>
      <c r="U4" s="88" t="n">
        <f aca="false">T4</f>
        <v>14850.1304776819</v>
      </c>
      <c r="V4" s="88" t="n">
        <f aca="false">U4</f>
        <v>14850.1304776819</v>
      </c>
      <c r="W4" s="88" t="n">
        <f aca="false">V4</f>
        <v>14850.1304776819</v>
      </c>
      <c r="X4" s="88" t="n">
        <f aca="false">W4</f>
        <v>14850.1304776819</v>
      </c>
      <c r="Y4" s="88"/>
    </row>
    <row r="5" s="85" customFormat="true" ht="15.75" hidden="false" customHeight="false" outlineLevel="0" collapsed="false">
      <c r="A5" s="89"/>
      <c r="B5" s="89"/>
      <c r="C5" s="89"/>
      <c r="D5" s="83" t="s">
        <v>53</v>
      </c>
      <c r="E5" s="86" t="n">
        <f aca="false">IF(E4&gt;0,-PPMT($C4,E$3,$B4,$A4),0)</f>
        <v>10600.1304776819</v>
      </c>
      <c r="F5" s="86" t="n">
        <f aca="false">IF(F4&gt;0,-PPMT($C4,F$3,$B4,$A4),0)</f>
        <v>10780.3326958025</v>
      </c>
      <c r="G5" s="86" t="n">
        <f aca="false">IF(G4&gt;0,-PPMT($C4,G$3,$B4,$A4),0)</f>
        <v>10963.5983516311</v>
      </c>
      <c r="H5" s="86" t="n">
        <f aca="false">IF(H4&gt;0,-PPMT($C4,H$3,$B4,$A4),0)</f>
        <v>11149.9795236088</v>
      </c>
      <c r="I5" s="86" t="n">
        <f aca="false">IF(I4&gt;0,-PPMT($C4,I$3,$B4,$A4),0)</f>
        <v>11339.5291755102</v>
      </c>
      <c r="J5" s="86" t="n">
        <f aca="false">IF(J4&gt;0,-PPMT($C4,J$3,$B4,$A4),0)</f>
        <v>11532.3011714938</v>
      </c>
      <c r="K5" s="86" t="n">
        <f aca="false">IF(K4&gt;0,-PPMT($C4,K$3,$B4,$A4),0)</f>
        <v>11728.3502914092</v>
      </c>
      <c r="L5" s="86" t="n">
        <f aca="false">IF(L4&gt;0,-PPMT($C4,L$3,$B4,$A4),0)</f>
        <v>11927.7322463632</v>
      </c>
      <c r="M5" s="86" t="n">
        <f aca="false">IF(M4&gt;0,-PPMT($C4,M$3,$B4,$A4),0)</f>
        <v>12130.5036945514</v>
      </c>
      <c r="N5" s="86" t="n">
        <f aca="false">IF(N4&gt;0,-PPMT($C4,N$3,$B4,$A4),0)</f>
        <v>12336.7222573587</v>
      </c>
      <c r="O5" s="86" t="n">
        <f aca="false">IF(O4&gt;0,-PPMT($C4,O$3,$B4,$A4),0)</f>
        <v>12546.4465357338</v>
      </c>
      <c r="P5" s="86" t="n">
        <f aca="false">IF(P4&gt;0,-PPMT($C4,P$3,$B4,$A4),0)</f>
        <v>12759.7361268413</v>
      </c>
      <c r="Q5" s="86" t="n">
        <f aca="false">IF(Q4&gt;0,-PPMT($C4,Q$3,$B4,$A4),0)</f>
        <v>12976.6516409976</v>
      </c>
      <c r="R5" s="86" t="n">
        <f aca="false">IF(R4&gt;0,-PPMT($C4,R$3,$B4,$A4),0)</f>
        <v>13197.2547188946</v>
      </c>
      <c r="S5" s="86" t="n">
        <f aca="false">IF(S4&gt;0,-PPMT($C4,S$3,$B4,$A4),0)</f>
        <v>13421.6080491158</v>
      </c>
      <c r="T5" s="86" t="n">
        <f aca="false">IF(T4&gt;0,-PPMT($C4,T$3,$B4,$A4),0)</f>
        <v>13649.7753859507</v>
      </c>
      <c r="U5" s="86" t="n">
        <f aca="false">IF(U4&gt;0,-PPMT($C4,U$3,$B4,$A4),0)</f>
        <v>13881.8215675119</v>
      </c>
      <c r="V5" s="86" t="n">
        <f aca="false">IF(V4&gt;0,-PPMT($C4,V$3,$B4,$A4),0)</f>
        <v>14117.8125341596</v>
      </c>
      <c r="W5" s="86" t="n">
        <f aca="false">IF(W4&gt;0,-PPMT($C4,W$3,$B4,$A4),0)</f>
        <v>14357.8153472403</v>
      </c>
      <c r="X5" s="86" t="n">
        <f aca="false">IF(X4&gt;0,-PPMT($C4,X$3,$B4,$A4),0)</f>
        <v>14601.8982081434</v>
      </c>
      <c r="Y5" s="86"/>
    </row>
    <row r="6" s="85" customFormat="true" ht="15.75" hidden="false" customHeight="false" outlineLevel="0" collapsed="false">
      <c r="A6" s="89"/>
      <c r="B6" s="89"/>
      <c r="C6" s="89"/>
      <c r="D6" s="83" t="s">
        <v>97</v>
      </c>
      <c r="E6" s="88" t="n">
        <f aca="false">E4-E5</f>
        <v>4250</v>
      </c>
      <c r="F6" s="88" t="n">
        <f aca="false">F4-F5</f>
        <v>4069.79778187941</v>
      </c>
      <c r="G6" s="88" t="n">
        <f aca="false">G4-G5</f>
        <v>3886.53212605077</v>
      </c>
      <c r="H6" s="88" t="n">
        <f aca="false">H4-H5</f>
        <v>3700.15095407304</v>
      </c>
      <c r="I6" s="88" t="n">
        <f aca="false">I4-I5</f>
        <v>3510.60130217169</v>
      </c>
      <c r="J6" s="88" t="n">
        <f aca="false">J4-J5</f>
        <v>3317.82930618802</v>
      </c>
      <c r="K6" s="88" t="n">
        <f aca="false">K4-K5</f>
        <v>3121.78018627262</v>
      </c>
      <c r="L6" s="88" t="n">
        <f aca="false">L4-L5</f>
        <v>2922.39823131867</v>
      </c>
      <c r="M6" s="88" t="n">
        <f aca="false">M4-M5</f>
        <v>2719.6267831305</v>
      </c>
      <c r="N6" s="88" t="n">
        <f aca="false">N4-N5</f>
        <v>2513.40822032312</v>
      </c>
      <c r="O6" s="88" t="n">
        <f aca="false">O4-O5</f>
        <v>2303.68394194803</v>
      </c>
      <c r="P6" s="88" t="n">
        <f aca="false">P4-P5</f>
        <v>2090.39435084055</v>
      </c>
      <c r="Q6" s="88" t="n">
        <f aca="false">Q4-Q5</f>
        <v>1873.47883668425</v>
      </c>
      <c r="R6" s="88" t="n">
        <f aca="false">R4-R5</f>
        <v>1652.87575878729</v>
      </c>
      <c r="S6" s="88" t="n">
        <f aca="false">S4-S5</f>
        <v>1428.52242856609</v>
      </c>
      <c r="T6" s="88" t="n">
        <f aca="false">T4-T5</f>
        <v>1200.35509173112</v>
      </c>
      <c r="U6" s="88" t="n">
        <f aca="false">U4-U5</f>
        <v>968.308910169959</v>
      </c>
      <c r="V6" s="88" t="n">
        <f aca="false">V4-V5</f>
        <v>732.317943522257</v>
      </c>
      <c r="W6" s="88" t="n">
        <f aca="false">W4-W5</f>
        <v>492.315130441548</v>
      </c>
      <c r="X6" s="88" t="n">
        <f aca="false">X4-X5</f>
        <v>248.232269538463</v>
      </c>
      <c r="Y6" s="88"/>
    </row>
  </sheetData>
  <mergeCells count="1">
    <mergeCell ref="A2:C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2017-09-28T17:29:58Z</dcterms:created>
  <dc:creator>Utilisateur de Microsoft Office</dc:creator>
  <dc:description/>
  <dc:language>fr-FR</dc:language>
  <cp:lastModifiedBy/>
  <cp:lastPrinted>2020-10-08T07:56:00Z</cp:lastPrinted>
  <dcterms:modified xsi:type="dcterms:W3CDTF">2021-06-04T18:20:19Z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